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54" i="1" l="1"/>
  <c r="I53" i="1"/>
  <c r="I52" i="1"/>
  <c r="K49" i="1"/>
  <c r="K48" i="1"/>
  <c r="I47" i="1"/>
  <c r="I46" i="1"/>
  <c r="K46" i="1"/>
  <c r="K45" i="1"/>
  <c r="K44" i="1"/>
  <c r="I45" i="1"/>
  <c r="I44" i="1"/>
  <c r="J38" i="1"/>
  <c r="D49" i="1"/>
  <c r="D48" i="1"/>
  <c r="E46" i="1"/>
  <c r="D47" i="1"/>
  <c r="D46" i="1"/>
  <c r="B46" i="1"/>
  <c r="D44" i="1"/>
  <c r="D43" i="1"/>
  <c r="D42" i="1"/>
  <c r="O29" i="1"/>
  <c r="O28" i="1"/>
  <c r="Q27" i="1"/>
  <c r="P27" i="1"/>
  <c r="O27" i="1"/>
  <c r="O26" i="1"/>
  <c r="J26" i="1"/>
  <c r="J25" i="1"/>
  <c r="J27" i="1" s="1"/>
  <c r="D27" i="1"/>
  <c r="D26" i="1"/>
  <c r="D25" i="1"/>
  <c r="N10" i="1"/>
  <c r="L10" i="1"/>
  <c r="N9" i="1"/>
  <c r="L9" i="1"/>
  <c r="I11" i="1"/>
  <c r="I10" i="1"/>
  <c r="I9" i="1"/>
  <c r="G9" i="1"/>
  <c r="D9" i="1"/>
  <c r="B9" i="1"/>
</calcChain>
</file>

<file path=xl/sharedStrings.xml><?xml version="1.0" encoding="utf-8"?>
<sst xmlns="http://schemas.openxmlformats.org/spreadsheetml/2006/main" count="65" uniqueCount="33">
  <si>
    <t>Tareas generales</t>
  </si>
  <si>
    <t>Con retiro</t>
  </si>
  <si>
    <t>mes</t>
  </si>
  <si>
    <t>hora</t>
  </si>
  <si>
    <t>4 hs por semana - 16 horas al mes - pago por hora</t>
  </si>
  <si>
    <t>Un año de antigüedad 1/1/2023</t>
  </si>
  <si>
    <t>16 horas al mes</t>
  </si>
  <si>
    <t>Sin antigüedad - zona desfavorable</t>
  </si>
  <si>
    <t>Cuidado de personas</t>
  </si>
  <si>
    <t>Mensualizado sin retiro</t>
  </si>
  <si>
    <t>3 años de antigüedad</t>
  </si>
  <si>
    <t>Mensualizado con retiro</t>
  </si>
  <si>
    <t>8 años de antigüedad</t>
  </si>
  <si>
    <t>* asumimos que el salario no cambia</t>
  </si>
  <si>
    <t>Tareas específicas</t>
  </si>
  <si>
    <t>14 días de vacaciones - 1 año antigüedad</t>
  </si>
  <si>
    <t xml:space="preserve"> 1 año antigüedad</t>
  </si>
  <si>
    <t>Despido sin causa 31/7</t>
  </si>
  <si>
    <t>No se gozaron vacaciones 2024</t>
  </si>
  <si>
    <t>Se otorga preaviso</t>
  </si>
  <si>
    <t>Básico</t>
  </si>
  <si>
    <t>Antigüedad</t>
  </si>
  <si>
    <t>Vacaciones</t>
  </si>
  <si>
    <t>SAC s/ Vacaciones</t>
  </si>
  <si>
    <t>Integración</t>
  </si>
  <si>
    <t>SAC s/ Integración</t>
  </si>
  <si>
    <t>Preaviso</t>
  </si>
  <si>
    <t>SAC s/ preaviso</t>
  </si>
  <si>
    <t>SAC</t>
  </si>
  <si>
    <t>Indemnización x antig</t>
  </si>
  <si>
    <t>x 1,3</t>
  </si>
  <si>
    <t>AntiGüedad</t>
  </si>
  <si>
    <t>Vacaciones no Gozadas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</si>
</sst>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2" xfId="0" applyBorder="1"/>
    <xf numFmtId="17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Border="1" applyAlignment="1">
      <alignment horizontal="right"/>
    </xf>
    <xf numFmtId="43" fontId="2" fillId="0" borderId="7" xfId="1" applyFont="1" applyBorder="1"/>
    <xf numFmtId="0" fontId="0" fillId="0" borderId="6" xfId="0" applyFill="1" applyBorder="1"/>
    <xf numFmtId="0" fontId="0" fillId="0" borderId="8" xfId="0" applyFill="1" applyBorder="1"/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1" xfId="0" applyFont="1" applyFill="1" applyBorder="1"/>
    <xf numFmtId="0" fontId="0" fillId="0" borderId="12" xfId="0" applyBorder="1"/>
    <xf numFmtId="0" fontId="0" fillId="0" borderId="13" xfId="0" applyBorder="1"/>
    <xf numFmtId="0" fontId="2" fillId="0" borderId="3" xfId="0" applyFont="1" applyBorder="1" applyAlignment="1">
      <alignment horizontal="right"/>
    </xf>
    <xf numFmtId="43" fontId="2" fillId="0" borderId="5" xfId="1" applyFont="1" applyBorder="1"/>
    <xf numFmtId="0" fontId="2" fillId="0" borderId="8" xfId="0" applyFont="1" applyBorder="1" applyAlignment="1">
      <alignment horizontal="right"/>
    </xf>
    <xf numFmtId="43" fontId="2" fillId="0" borderId="10" xfId="1" applyFont="1" applyBorder="1"/>
    <xf numFmtId="0" fontId="2" fillId="2" borderId="8" xfId="0" applyFont="1" applyFill="1" applyBorder="1" applyAlignment="1">
      <alignment horizontal="right"/>
    </xf>
    <xf numFmtId="43" fontId="2" fillId="2" borderId="10" xfId="1" applyFont="1" applyFill="1" applyBorder="1"/>
    <xf numFmtId="43" fontId="0" fillId="0" borderId="0" xfId="0" applyNumberFormat="1"/>
    <xf numFmtId="43" fontId="0" fillId="0" borderId="1" xfId="0" applyNumberFormat="1" applyBorder="1"/>
    <xf numFmtId="9" fontId="0" fillId="0" borderId="0" xfId="0" applyNumberFormat="1"/>
    <xf numFmtId="0" fontId="0" fillId="2" borderId="0" xfId="0" applyFill="1"/>
    <xf numFmtId="43" fontId="0" fillId="0" borderId="0" xfId="1" applyFont="1"/>
    <xf numFmtId="43" fontId="0" fillId="0" borderId="1" xfId="1" applyFont="1" applyBorder="1"/>
    <xf numFmtId="0" fontId="2" fillId="0" borderId="11" xfId="0" applyFont="1" applyBorder="1" applyAlignment="1">
      <alignment horizontal="right"/>
    </xf>
    <xf numFmtId="43" fontId="2" fillId="0" borderId="13" xfId="1" applyFont="1" applyBorder="1"/>
    <xf numFmtId="43" fontId="0" fillId="2" borderId="1" xfId="1" applyFont="1" applyFill="1" applyBorder="1"/>
    <xf numFmtId="43" fontId="0" fillId="2" borderId="1" xfId="0" applyNumberFormat="1" applyFill="1" applyBorder="1"/>
    <xf numFmtId="0" fontId="0" fillId="2" borderId="0" xfId="0" applyFont="1" applyFill="1" applyBorder="1" applyAlignment="1">
      <alignment horizontal="left"/>
    </xf>
    <xf numFmtId="43" fontId="2" fillId="2" borderId="7" xfId="1" applyFont="1" applyFill="1" applyBorder="1"/>
    <xf numFmtId="43" fontId="0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workbookViewId="0">
      <selection activeCell="I54" sqref="I54"/>
    </sheetView>
  </sheetViews>
  <sheetFormatPr baseColWidth="10" defaultRowHeight="15" x14ac:dyDescent="0.25"/>
  <cols>
    <col min="5" max="5" width="12.140625" bestFit="1" customWidth="1"/>
    <col min="8" max="8" width="12.42578125" customWidth="1"/>
    <col min="10" max="10" width="12.140625" bestFit="1" customWidth="1"/>
    <col min="15" max="15" width="12.140625" bestFit="1" customWidth="1"/>
  </cols>
  <sheetData>
    <row r="1" spans="2:15" ht="15.75" thickBot="1" x14ac:dyDescent="0.3"/>
    <row r="2" spans="2:15" ht="15.75" thickBot="1" x14ac:dyDescent="0.3">
      <c r="B2" s="1">
        <v>1</v>
      </c>
      <c r="G2" s="1">
        <v>2</v>
      </c>
      <c r="L2" s="1">
        <v>3</v>
      </c>
    </row>
    <row r="3" spans="2:15" ht="15.75" thickBot="1" x14ac:dyDescent="0.3">
      <c r="B3" s="2">
        <v>45292</v>
      </c>
      <c r="C3" s="3"/>
      <c r="D3" s="3"/>
      <c r="E3" s="4"/>
      <c r="G3" s="2">
        <v>45292</v>
      </c>
      <c r="H3" s="3"/>
      <c r="I3" s="3"/>
      <c r="J3" s="4"/>
      <c r="L3" s="2">
        <v>45292</v>
      </c>
      <c r="M3" s="3"/>
      <c r="N3" s="3"/>
      <c r="O3" s="4"/>
    </row>
    <row r="4" spans="2:15" x14ac:dyDescent="0.25">
      <c r="B4" s="5" t="s">
        <v>0</v>
      </c>
      <c r="C4" s="6"/>
      <c r="D4" s="20" t="s">
        <v>2</v>
      </c>
      <c r="E4" s="21">
        <v>173758</v>
      </c>
      <c r="G4" s="5" t="s">
        <v>0</v>
      </c>
      <c r="H4" s="6"/>
      <c r="I4" s="20" t="s">
        <v>2</v>
      </c>
      <c r="J4" s="21">
        <v>173758</v>
      </c>
      <c r="L4" s="5" t="s">
        <v>0</v>
      </c>
      <c r="M4" s="6"/>
      <c r="N4" s="20" t="s">
        <v>2</v>
      </c>
      <c r="O4" s="21">
        <v>173758</v>
      </c>
    </row>
    <row r="5" spans="2:15" ht="15.75" thickBot="1" x14ac:dyDescent="0.3">
      <c r="B5" s="5" t="s">
        <v>1</v>
      </c>
      <c r="C5" s="6"/>
      <c r="D5" s="24" t="s">
        <v>3</v>
      </c>
      <c r="E5" s="25">
        <v>1416.5</v>
      </c>
      <c r="G5" s="5" t="s">
        <v>1</v>
      </c>
      <c r="H5" s="6"/>
      <c r="I5" s="22" t="s">
        <v>3</v>
      </c>
      <c r="J5" s="23">
        <v>1416.5</v>
      </c>
      <c r="L5" s="5" t="s">
        <v>1</v>
      </c>
      <c r="M5" s="6"/>
      <c r="N5" s="22" t="s">
        <v>3</v>
      </c>
      <c r="O5" s="23">
        <v>1416.5</v>
      </c>
    </row>
    <row r="6" spans="2:15" ht="15.75" thickBot="1" x14ac:dyDescent="0.3">
      <c r="B6" s="8" t="s">
        <v>4</v>
      </c>
      <c r="C6" s="9"/>
      <c r="D6" s="9"/>
      <c r="E6" s="10"/>
      <c r="G6" s="5" t="s">
        <v>5</v>
      </c>
      <c r="H6" s="6"/>
      <c r="I6" s="6"/>
      <c r="J6" s="7"/>
      <c r="L6" s="5" t="s">
        <v>7</v>
      </c>
      <c r="M6" s="6"/>
      <c r="N6" s="6"/>
      <c r="O6" s="7"/>
    </row>
    <row r="7" spans="2:15" ht="15.75" thickBot="1" x14ac:dyDescent="0.3">
      <c r="G7" s="14" t="s">
        <v>6</v>
      </c>
      <c r="H7" s="9"/>
      <c r="I7" s="9"/>
      <c r="J7" s="10"/>
      <c r="L7" s="14" t="s">
        <v>6</v>
      </c>
      <c r="M7" s="9"/>
      <c r="N7" s="9"/>
      <c r="O7" s="10"/>
    </row>
    <row r="8" spans="2:15" ht="15.75" thickBot="1" x14ac:dyDescent="0.3"/>
    <row r="9" spans="2:15" ht="15.75" thickBot="1" x14ac:dyDescent="0.3">
      <c r="B9" s="26">
        <f>+E5</f>
        <v>1416.5</v>
      </c>
      <c r="C9">
        <v>16</v>
      </c>
      <c r="D9" s="27">
        <f>+C9*B9</f>
        <v>22664</v>
      </c>
      <c r="G9" s="26">
        <f>+B9</f>
        <v>1416.5</v>
      </c>
      <c r="H9">
        <v>16</v>
      </c>
      <c r="I9" s="26">
        <f>+H9*G9</f>
        <v>22664</v>
      </c>
      <c r="J9" t="s">
        <v>20</v>
      </c>
      <c r="L9" s="26">
        <f>+O5</f>
        <v>1416.5</v>
      </c>
      <c r="M9" t="s">
        <v>30</v>
      </c>
      <c r="N9" s="29">
        <f>+L9*1.3</f>
        <v>1841.45</v>
      </c>
    </row>
    <row r="10" spans="2:15" ht="15.75" thickBot="1" x14ac:dyDescent="0.3">
      <c r="H10" s="28">
        <v>0.01</v>
      </c>
      <c r="I10" s="9">
        <f>+I9*0.01</f>
        <v>226.64000000000001</v>
      </c>
      <c r="J10" t="s">
        <v>21</v>
      </c>
      <c r="L10" s="30">
        <f>+N9</f>
        <v>1841.45</v>
      </c>
      <c r="M10">
        <v>16</v>
      </c>
      <c r="N10" s="31">
        <f>+M10*L10</f>
        <v>29463.200000000001</v>
      </c>
    </row>
    <row r="11" spans="2:15" x14ac:dyDescent="0.25">
      <c r="I11" s="26">
        <f>+I10+I9</f>
        <v>22890.639999999999</v>
      </c>
    </row>
    <row r="18" spans="2:17" ht="15.75" thickBot="1" x14ac:dyDescent="0.3"/>
    <row r="19" spans="2:17" ht="15.75" thickBot="1" x14ac:dyDescent="0.3">
      <c r="B19" s="1">
        <v>4</v>
      </c>
      <c r="G19" s="1">
        <v>5</v>
      </c>
      <c r="L19" s="1">
        <v>6</v>
      </c>
    </row>
    <row r="20" spans="2:17" ht="15.75" thickBot="1" x14ac:dyDescent="0.3">
      <c r="B20" s="2">
        <v>45292</v>
      </c>
      <c r="C20" s="3"/>
      <c r="D20" s="3"/>
      <c r="E20" s="4"/>
      <c r="G20" s="2">
        <v>45292</v>
      </c>
      <c r="H20" s="3"/>
      <c r="I20" s="3"/>
      <c r="J20" s="4"/>
      <c r="L20" s="2">
        <v>45444</v>
      </c>
      <c r="M20" s="3"/>
      <c r="N20" s="3"/>
      <c r="O20" s="4"/>
    </row>
    <row r="21" spans="2:17" ht="15.75" thickBot="1" x14ac:dyDescent="0.3">
      <c r="B21" s="5" t="s">
        <v>8</v>
      </c>
      <c r="C21" s="6"/>
      <c r="D21" s="32" t="s">
        <v>2</v>
      </c>
      <c r="E21" s="33">
        <v>215320</v>
      </c>
      <c r="G21" s="5" t="s">
        <v>8</v>
      </c>
      <c r="H21" s="6"/>
      <c r="I21" s="32" t="s">
        <v>2</v>
      </c>
      <c r="J21" s="33">
        <v>193217</v>
      </c>
      <c r="L21" s="5" t="s">
        <v>8</v>
      </c>
      <c r="M21" s="6"/>
      <c r="N21" s="32" t="s">
        <v>2</v>
      </c>
      <c r="O21" s="33">
        <v>193217</v>
      </c>
    </row>
    <row r="22" spans="2:17" x14ac:dyDescent="0.25">
      <c r="B22" s="5" t="s">
        <v>9</v>
      </c>
      <c r="C22" s="6"/>
      <c r="D22" s="11"/>
      <c r="E22" s="12"/>
      <c r="G22" s="5" t="s">
        <v>11</v>
      </c>
      <c r="H22" s="6"/>
      <c r="I22" s="11"/>
      <c r="J22" s="12"/>
      <c r="L22" s="5" t="s">
        <v>11</v>
      </c>
      <c r="M22" s="6"/>
      <c r="N22" s="11"/>
      <c r="O22" s="12"/>
    </row>
    <row r="23" spans="2:17" ht="15.75" thickBot="1" x14ac:dyDescent="0.3">
      <c r="B23" s="14" t="s">
        <v>10</v>
      </c>
      <c r="C23" s="9"/>
      <c r="D23" s="9"/>
      <c r="E23" s="10"/>
      <c r="G23" s="14" t="s">
        <v>12</v>
      </c>
      <c r="H23" s="9"/>
      <c r="I23" s="9"/>
      <c r="J23" s="10"/>
      <c r="L23" s="14" t="s">
        <v>12</v>
      </c>
      <c r="M23" s="9"/>
      <c r="N23" s="9"/>
      <c r="O23" s="10"/>
    </row>
    <row r="24" spans="2:17" ht="15.75" thickBot="1" x14ac:dyDescent="0.3">
      <c r="L24" s="17" t="s">
        <v>13</v>
      </c>
      <c r="M24" s="18"/>
      <c r="N24" s="18"/>
      <c r="O24" s="19"/>
    </row>
    <row r="25" spans="2:17" x14ac:dyDescent="0.25">
      <c r="C25" t="s">
        <v>20</v>
      </c>
      <c r="D25" s="26">
        <f>+E21</f>
        <v>215320</v>
      </c>
      <c r="I25" t="s">
        <v>20</v>
      </c>
      <c r="J25" s="26">
        <f>+J21</f>
        <v>193217</v>
      </c>
    </row>
    <row r="26" spans="2:17" ht="15.75" thickBot="1" x14ac:dyDescent="0.3">
      <c r="B26" s="28">
        <v>0.03</v>
      </c>
      <c r="C26" t="s">
        <v>21</v>
      </c>
      <c r="D26" s="30">
        <f>+D25*0.03</f>
        <v>6459.5999999999995</v>
      </c>
      <c r="H26" s="28">
        <v>0.08</v>
      </c>
      <c r="I26" t="s">
        <v>21</v>
      </c>
      <c r="J26" s="30">
        <f>0.08*J25</f>
        <v>15457.36</v>
      </c>
      <c r="N26" t="s">
        <v>20</v>
      </c>
      <c r="O26" s="26">
        <f>+O21</f>
        <v>193217</v>
      </c>
    </row>
    <row r="27" spans="2:17" ht="15.75" thickBot="1" x14ac:dyDescent="0.3">
      <c r="D27" s="34">
        <f>+D26+D25</f>
        <v>221779.6</v>
      </c>
      <c r="J27" s="34">
        <f>+J26+J25</f>
        <v>208674.36</v>
      </c>
      <c r="M27" s="28">
        <v>0.08</v>
      </c>
      <c r="N27" t="s">
        <v>21</v>
      </c>
      <c r="O27" s="30">
        <f>0.08*O26</f>
        <v>15457.36</v>
      </c>
      <c r="P27" s="26">
        <f>+O26+O27</f>
        <v>208674.36</v>
      </c>
      <c r="Q27">
        <f>+P27/2</f>
        <v>104337.18</v>
      </c>
    </row>
    <row r="28" spans="2:17" ht="15.75" thickBot="1" x14ac:dyDescent="0.3">
      <c r="N28" t="s">
        <v>28</v>
      </c>
      <c r="O28" s="30">
        <f>+Q27</f>
        <v>104337.18</v>
      </c>
    </row>
    <row r="29" spans="2:17" ht="15.75" thickBot="1" x14ac:dyDescent="0.3">
      <c r="O29" s="34">
        <f>+O28+O27+O26</f>
        <v>313011.53999999998</v>
      </c>
    </row>
    <row r="34" spans="2:11" ht="15.75" thickBot="1" x14ac:dyDescent="0.3"/>
    <row r="35" spans="2:11" ht="15.75" thickBot="1" x14ac:dyDescent="0.3">
      <c r="B35" s="1">
        <v>7</v>
      </c>
      <c r="G35" s="1">
        <v>8</v>
      </c>
    </row>
    <row r="36" spans="2:11" x14ac:dyDescent="0.25">
      <c r="B36" s="2">
        <v>45292</v>
      </c>
      <c r="C36" s="3"/>
      <c r="D36" s="3"/>
      <c r="E36" s="4"/>
      <c r="G36" s="2">
        <v>45474</v>
      </c>
      <c r="H36" s="3"/>
      <c r="I36" s="3"/>
      <c r="J36" s="4"/>
    </row>
    <row r="37" spans="2:11" x14ac:dyDescent="0.25">
      <c r="B37" s="5" t="s">
        <v>14</v>
      </c>
      <c r="C37" s="6"/>
      <c r="D37" s="11" t="s">
        <v>2</v>
      </c>
      <c r="E37" s="12">
        <v>198037</v>
      </c>
      <c r="G37" s="5" t="s">
        <v>14</v>
      </c>
      <c r="H37" s="6"/>
      <c r="I37" s="36" t="s">
        <v>17</v>
      </c>
      <c r="J37" s="37"/>
    </row>
    <row r="38" spans="2:11" x14ac:dyDescent="0.25">
      <c r="B38" s="5" t="s">
        <v>11</v>
      </c>
      <c r="C38" s="6"/>
      <c r="D38" s="11"/>
      <c r="E38" s="12"/>
      <c r="G38" s="5" t="s">
        <v>11</v>
      </c>
      <c r="H38" s="6"/>
      <c r="I38" s="11"/>
      <c r="J38" s="12">
        <f>+E37</f>
        <v>198037</v>
      </c>
    </row>
    <row r="39" spans="2:11" ht="15.75" thickBot="1" x14ac:dyDescent="0.3">
      <c r="B39" s="14" t="s">
        <v>15</v>
      </c>
      <c r="C39" s="9"/>
      <c r="D39" s="9"/>
      <c r="E39" s="10"/>
      <c r="G39" s="13" t="s">
        <v>16</v>
      </c>
      <c r="H39" s="6"/>
      <c r="I39" s="6"/>
      <c r="J39" s="7"/>
    </row>
    <row r="40" spans="2:11" x14ac:dyDescent="0.25">
      <c r="G40" s="13" t="s">
        <v>18</v>
      </c>
      <c r="H40" s="6"/>
      <c r="I40" s="6"/>
      <c r="J40" s="7"/>
    </row>
    <row r="41" spans="2:11" ht="15.75" thickBot="1" x14ac:dyDescent="0.3">
      <c r="G41" s="14" t="s">
        <v>19</v>
      </c>
      <c r="H41" s="9"/>
      <c r="I41" s="9"/>
      <c r="J41" s="10"/>
    </row>
    <row r="42" spans="2:11" x14ac:dyDescent="0.25">
      <c r="C42" t="s">
        <v>20</v>
      </c>
      <c r="D42" s="26">
        <f>+E37</f>
        <v>198037</v>
      </c>
    </row>
    <row r="43" spans="2:11" ht="15.75" thickBot="1" x14ac:dyDescent="0.3">
      <c r="B43" s="28">
        <v>0.01</v>
      </c>
      <c r="C43" t="s">
        <v>31</v>
      </c>
      <c r="D43" s="26">
        <f>0.01*D42</f>
        <v>1980.3700000000001</v>
      </c>
    </row>
    <row r="44" spans="2:11" ht="15.75" thickBot="1" x14ac:dyDescent="0.3">
      <c r="D44" s="35">
        <f>+D43+D42</f>
        <v>200017.37</v>
      </c>
      <c r="H44" s="15" t="s">
        <v>20</v>
      </c>
      <c r="I44" s="26">
        <f>+J38</f>
        <v>198037</v>
      </c>
      <c r="K44" s="30">
        <f>+I44+I45</f>
        <v>200017.37</v>
      </c>
    </row>
    <row r="45" spans="2:11" x14ac:dyDescent="0.25">
      <c r="H45" s="15" t="s">
        <v>21</v>
      </c>
      <c r="I45" s="26">
        <f>0.01*I44</f>
        <v>1980.3700000000001</v>
      </c>
      <c r="K45" s="30">
        <f>+K44/30</f>
        <v>6667.2456666666667</v>
      </c>
    </row>
    <row r="46" spans="2:11" x14ac:dyDescent="0.25">
      <c r="B46">
        <f>30-14</f>
        <v>16</v>
      </c>
      <c r="C46" t="s">
        <v>20</v>
      </c>
      <c r="D46" s="30">
        <f>+D42/30*B46</f>
        <v>105619.73333333334</v>
      </c>
      <c r="E46" s="26">
        <f>+D46+D47</f>
        <v>198037</v>
      </c>
      <c r="H46" s="15" t="s">
        <v>32</v>
      </c>
      <c r="I46" s="30">
        <f>+K46</f>
        <v>93341.439333333328</v>
      </c>
      <c r="K46" s="30">
        <f>+K45*14</f>
        <v>93341.439333333328</v>
      </c>
    </row>
    <row r="47" spans="2:11" x14ac:dyDescent="0.25">
      <c r="B47">
        <v>14</v>
      </c>
      <c r="C47" t="s">
        <v>22</v>
      </c>
      <c r="D47" s="30">
        <f>+D42/30*B47</f>
        <v>92417.266666666663</v>
      </c>
      <c r="H47" s="15" t="s">
        <v>23</v>
      </c>
      <c r="I47" s="30">
        <f>+I46/12</f>
        <v>7778.4532777777777</v>
      </c>
      <c r="K47" s="30"/>
    </row>
    <row r="48" spans="2:11" ht="15.75" thickBot="1" x14ac:dyDescent="0.3">
      <c r="B48" s="28">
        <v>0.01</v>
      </c>
      <c r="C48" t="s">
        <v>31</v>
      </c>
      <c r="D48" s="30">
        <f>+E46*0.01</f>
        <v>1980.3700000000001</v>
      </c>
      <c r="H48" s="15" t="s">
        <v>24</v>
      </c>
      <c r="I48" s="30">
        <v>0</v>
      </c>
      <c r="K48" s="30">
        <f>+K44/12</f>
        <v>16668.114166666666</v>
      </c>
    </row>
    <row r="49" spans="4:11" ht="15.75" thickBot="1" x14ac:dyDescent="0.3">
      <c r="D49" s="34">
        <f>+D48+D47+D46</f>
        <v>200017.37</v>
      </c>
      <c r="H49" s="15" t="s">
        <v>25</v>
      </c>
      <c r="I49" s="30">
        <v>0</v>
      </c>
      <c r="K49" s="30">
        <f>+K48*1</f>
        <v>16668.114166666666</v>
      </c>
    </row>
    <row r="50" spans="4:11" x14ac:dyDescent="0.25">
      <c r="H50" s="15" t="s">
        <v>26</v>
      </c>
      <c r="I50" s="30">
        <v>0</v>
      </c>
    </row>
    <row r="51" spans="4:11" x14ac:dyDescent="0.25">
      <c r="H51" s="15" t="s">
        <v>27</v>
      </c>
      <c r="I51" s="30">
        <v>0</v>
      </c>
    </row>
    <row r="52" spans="4:11" x14ac:dyDescent="0.25">
      <c r="H52" s="15" t="s">
        <v>28</v>
      </c>
      <c r="I52" s="30">
        <f>+K49</f>
        <v>16668.114166666666</v>
      </c>
    </row>
    <row r="53" spans="4:11" ht="15.75" thickBot="1" x14ac:dyDescent="0.3">
      <c r="G53" s="16"/>
      <c r="H53" s="16" t="s">
        <v>29</v>
      </c>
      <c r="I53" s="38">
        <f>+K44</f>
        <v>200017.37</v>
      </c>
    </row>
    <row r="54" spans="4:11" ht="15.75" thickBot="1" x14ac:dyDescent="0.3">
      <c r="I54" s="34">
        <f>+SUM(I44:I53)</f>
        <v>517822.74677777779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NB</cp:lastModifiedBy>
  <dcterms:created xsi:type="dcterms:W3CDTF">2024-03-23T11:31:24Z</dcterms:created>
  <dcterms:modified xsi:type="dcterms:W3CDTF">2024-03-23T12:20:07Z</dcterms:modified>
</cp:coreProperties>
</file>