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Nadia-Barruffaldi\OneDrive - Nomade Group\Desktop\Curso AXI\"/>
    </mc:Choice>
  </mc:AlternateContent>
  <xr:revisionPtr revIDLastSave="0" documentId="13_ncr:1_{E53D2F16-1D4C-4CF4-8C8A-B24D2F152EEA}" xr6:coauthVersionLast="47" xr6:coauthVersionMax="47" xr10:uidLastSave="{00000000-0000-0000-0000-000000000000}"/>
  <bookViews>
    <workbookView xWindow="-110" yWindow="-110" windowWidth="25820" windowHeight="15500" tabRatio="928" activeTab="2" xr2:uid="{00000000-000D-0000-FFFF-FFFF00000000}"/>
  </bookViews>
  <sheets>
    <sheet name="Coeficientes" sheetId="21" r:id="rId1"/>
    <sheet name="ssyss 23" sheetId="28" r:id="rId2"/>
    <sheet name="ESP 2023" sheetId="24" r:id="rId3"/>
    <sheet name="Apertura BS" sheetId="30" state="hidden" r:id="rId4"/>
    <sheet name="EFE 2023" sheetId="25" state="hidden" r:id="rId5"/>
    <sheet name="EERR 2023" sheetId="7" r:id="rId6"/>
    <sheet name="PN 2023" sheetId="26" r:id="rId7"/>
    <sheet name="Bienes de uso Anexo A" sheetId="12" state="hidden" r:id="rId8"/>
    <sheet name="Anticuación" sheetId="29" state="hidden" r:id="rId9"/>
  </sheets>
  <definedNames>
    <definedName name="_xlnm._FilterDatabase" localSheetId="1" hidden="1">'ssyss 23'!$A$2:$P$2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38" roundtripDataSignature="AMtx7mjY1aYDdV9TBVd8SfBzKhPsw4eQUw=="/>
    </ext>
  </extLst>
</workbook>
</file>

<file path=xl/calcChain.xml><?xml version="1.0" encoding="utf-8"?>
<calcChain xmlns="http://schemas.openxmlformats.org/spreadsheetml/2006/main">
  <c r="M109" i="28" l="1"/>
  <c r="M108" i="28"/>
  <c r="C47" i="24"/>
  <c r="C44" i="24"/>
  <c r="I18" i="26"/>
  <c r="I14" i="26"/>
  <c r="H14" i="26"/>
  <c r="M106" i="28"/>
  <c r="M105" i="28"/>
  <c r="M104" i="28"/>
  <c r="N99" i="28"/>
  <c r="C32" i="24"/>
  <c r="C28" i="24"/>
  <c r="C27" i="24"/>
  <c r="C26" i="24"/>
  <c r="C25" i="24"/>
  <c r="C24" i="24"/>
  <c r="N77" i="28"/>
  <c r="C18" i="24"/>
  <c r="C16" i="24"/>
  <c r="C12" i="24"/>
  <c r="C11" i="24"/>
  <c r="C10" i="24"/>
  <c r="C8" i="24"/>
  <c r="M99" i="28"/>
  <c r="M77" i="28"/>
  <c r="H15" i="28"/>
  <c r="B71" i="30"/>
  <c r="B16" i="30"/>
  <c r="B12" i="30"/>
  <c r="F32" i="29"/>
  <c r="D32" i="29"/>
  <c r="D31" i="29"/>
  <c r="E31" i="29"/>
  <c r="F30" i="29"/>
  <c r="F29" i="29"/>
  <c r="F28" i="29"/>
  <c r="F27" i="29"/>
  <c r="F26" i="29"/>
  <c r="E25" i="29"/>
  <c r="F24" i="29"/>
  <c r="F23" i="29"/>
  <c r="F22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E20" i="29"/>
  <c r="E19" i="29"/>
  <c r="C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G97" i="12"/>
  <c r="G96" i="12"/>
  <c r="G95" i="12"/>
  <c r="G94" i="12"/>
  <c r="G93" i="12"/>
  <c r="G92" i="12"/>
  <c r="G91" i="12"/>
  <c r="G90" i="12"/>
  <c r="G89" i="12"/>
  <c r="G101" i="12" s="1"/>
  <c r="G88" i="12"/>
  <c r="F87" i="12"/>
  <c r="F86" i="12"/>
  <c r="F85" i="12"/>
  <c r="F84" i="12"/>
  <c r="F83" i="12"/>
  <c r="F82" i="12"/>
  <c r="F81" i="12"/>
  <c r="F80" i="12"/>
  <c r="F101" i="12" s="1"/>
  <c r="F79" i="12"/>
  <c r="F78" i="12"/>
  <c r="J63" i="12"/>
  <c r="J64" i="12"/>
  <c r="J65" i="12"/>
  <c r="J66" i="12"/>
  <c r="J67" i="12"/>
  <c r="J68" i="12"/>
  <c r="J69" i="12"/>
  <c r="J70" i="12"/>
  <c r="J71" i="12"/>
  <c r="J62" i="12"/>
  <c r="F71" i="12"/>
  <c r="F63" i="12"/>
  <c r="F64" i="12"/>
  <c r="F65" i="12"/>
  <c r="F66" i="12"/>
  <c r="F67" i="12"/>
  <c r="F68" i="12"/>
  <c r="F69" i="12"/>
  <c r="F70" i="12"/>
  <c r="F62" i="12"/>
  <c r="F72" i="12" s="1"/>
  <c r="J56" i="12"/>
  <c r="J59" i="12" s="1"/>
  <c r="I56" i="12"/>
  <c r="H56" i="12"/>
  <c r="G56" i="12"/>
  <c r="F56" i="12"/>
  <c r="E56" i="12"/>
  <c r="D56" i="12"/>
  <c r="C56" i="12"/>
  <c r="G54" i="12"/>
  <c r="G53" i="12"/>
  <c r="G52" i="12"/>
  <c r="G51" i="12"/>
  <c r="G50" i="12"/>
  <c r="G49" i="12"/>
  <c r="G48" i="12"/>
  <c r="G47" i="12"/>
  <c r="G46" i="12"/>
  <c r="G45" i="12"/>
  <c r="C54" i="12"/>
  <c r="C53" i="12"/>
  <c r="C52" i="12"/>
  <c r="C51" i="12"/>
  <c r="C50" i="12"/>
  <c r="C49" i="12"/>
  <c r="C48" i="12"/>
  <c r="C47" i="12"/>
  <c r="C46" i="12"/>
  <c r="C45" i="12"/>
  <c r="F58" i="12"/>
  <c r="C18" i="7"/>
  <c r="J58" i="12"/>
  <c r="K37" i="12"/>
  <c r="K28" i="12"/>
  <c r="K29" i="12"/>
  <c r="K30" i="12"/>
  <c r="K31" i="12"/>
  <c r="K32" i="12"/>
  <c r="K33" i="12"/>
  <c r="K34" i="12"/>
  <c r="K35" i="12"/>
  <c r="K36" i="12"/>
  <c r="K27" i="12"/>
  <c r="D40" i="12"/>
  <c r="F36" i="12"/>
  <c r="F35" i="12"/>
  <c r="F34" i="12"/>
  <c r="F33" i="12"/>
  <c r="F32" i="12"/>
  <c r="F31" i="12"/>
  <c r="F30" i="12"/>
  <c r="F29" i="12"/>
  <c r="F28" i="12"/>
  <c r="F27" i="12"/>
  <c r="D37" i="12"/>
  <c r="E37" i="12"/>
  <c r="G37" i="12"/>
  <c r="H37" i="12"/>
  <c r="I37" i="12"/>
  <c r="J37" i="12"/>
  <c r="C37" i="12"/>
  <c r="F54" i="12"/>
  <c r="E35" i="29" l="1"/>
  <c r="F36" i="29" s="1"/>
  <c r="F35" i="29"/>
  <c r="G102" i="12"/>
  <c r="J72" i="12"/>
  <c r="F59" i="12"/>
  <c r="F37" i="12"/>
  <c r="G7" i="7"/>
  <c r="G9" i="24"/>
  <c r="G16" i="24"/>
  <c r="G13" i="24"/>
  <c r="G12" i="24"/>
  <c r="G11" i="24"/>
  <c r="G10" i="24"/>
  <c r="G8" i="24"/>
  <c r="G47" i="24" l="1"/>
  <c r="G44" i="24"/>
  <c r="G33" i="24"/>
  <c r="G32" i="24"/>
  <c r="G28" i="24"/>
  <c r="G27" i="24"/>
  <c r="G26" i="24"/>
  <c r="G25" i="24"/>
  <c r="G24" i="24"/>
  <c r="G18" i="24"/>
  <c r="G17" i="24"/>
  <c r="F3" i="24"/>
  <c r="E55" i="12"/>
  <c r="C55" i="12"/>
  <c r="J54" i="12"/>
  <c r="K54" i="12" s="1"/>
  <c r="J53" i="12"/>
  <c r="F53" i="12"/>
  <c r="F52" i="12"/>
  <c r="J51" i="12"/>
  <c r="F51" i="12"/>
  <c r="J50" i="12"/>
  <c r="F50" i="12"/>
  <c r="F49" i="12"/>
  <c r="H55" i="12"/>
  <c r="D55" i="12"/>
  <c r="F48" i="12"/>
  <c r="J47" i="12"/>
  <c r="I55" i="12"/>
  <c r="G55" i="12"/>
  <c r="J55" i="12" s="1"/>
  <c r="J73" i="12" s="1"/>
  <c r="J74" i="12" s="1"/>
  <c r="F47" i="12"/>
  <c r="K47" i="12" s="1"/>
  <c r="J45" i="12"/>
  <c r="F45" i="12"/>
  <c r="B23" i="25"/>
  <c r="B15" i="25"/>
  <c r="B14" i="25"/>
  <c r="B35" i="25"/>
  <c r="B37" i="25"/>
  <c r="K53" i="12" l="1"/>
  <c r="K50" i="12"/>
  <c r="K45" i="12"/>
  <c r="F55" i="12"/>
  <c r="K51" i="12"/>
  <c r="F46" i="12"/>
  <c r="J46" i="12"/>
  <c r="B27" i="25"/>
  <c r="G7" i="26"/>
  <c r="H7" i="26"/>
  <c r="K55" i="12" l="1"/>
  <c r="F73" i="12"/>
  <c r="F74" i="12" s="1"/>
  <c r="K46" i="12"/>
  <c r="B24" i="25"/>
  <c r="B26" i="25"/>
  <c r="B25" i="25"/>
  <c r="B7" i="25"/>
  <c r="B6" i="25"/>
  <c r="D33" i="25"/>
  <c r="F33" i="25"/>
  <c r="F29" i="25"/>
  <c r="F28" i="25"/>
  <c r="F17" i="25"/>
  <c r="F16" i="25"/>
  <c r="F15" i="25"/>
  <c r="F14" i="25"/>
  <c r="F13" i="25"/>
  <c r="F8" i="25"/>
  <c r="F7" i="25"/>
  <c r="F6" i="25"/>
  <c r="F38" i="25"/>
  <c r="F36" i="25"/>
  <c r="F35" i="25"/>
  <c r="F34" i="25"/>
  <c r="F32" i="25"/>
  <c r="F27" i="25"/>
  <c r="F26" i="25"/>
  <c r="F25" i="25"/>
  <c r="F24" i="25"/>
  <c r="F23" i="25"/>
  <c r="F22" i="25"/>
  <c r="F21" i="25"/>
  <c r="F20" i="25"/>
  <c r="B16" i="25"/>
  <c r="B22" i="25"/>
  <c r="B21" i="25"/>
  <c r="B33" i="25"/>
  <c r="B40" i="25" s="1"/>
  <c r="J145" i="28" l="1"/>
  <c r="I145" i="28"/>
  <c r="I7" i="26"/>
  <c r="H12" i="26"/>
  <c r="C29" i="24" l="1"/>
  <c r="I104" i="28" l="1"/>
  <c r="I99" i="28"/>
  <c r="G12" i="26"/>
  <c r="J14" i="26"/>
  <c r="J7" i="26"/>
  <c r="I16" i="26"/>
  <c r="H16" i="26"/>
  <c r="F7" i="26"/>
  <c r="F16" i="26" s="1"/>
  <c r="E7" i="26"/>
  <c r="E16" i="26" s="1"/>
  <c r="E3" i="26"/>
  <c r="D16" i="26"/>
  <c r="E2" i="25"/>
  <c r="D44" i="25"/>
  <c r="B44" i="25"/>
  <c r="D40" i="25"/>
  <c r="F40" i="25" s="1"/>
  <c r="F46" i="25" s="1"/>
  <c r="D28" i="25"/>
  <c r="D17" i="25"/>
  <c r="D8" i="25"/>
  <c r="F2" i="7"/>
  <c r="G19" i="24"/>
  <c r="G40" i="24"/>
  <c r="G39" i="24"/>
  <c r="E33" i="24"/>
  <c r="C33" i="24"/>
  <c r="C34" i="24" s="1"/>
  <c r="E29" i="24"/>
  <c r="E19" i="24"/>
  <c r="E13" i="24"/>
  <c r="CE364" i="21"/>
  <c r="CE365" i="21"/>
  <c r="CE366" i="21"/>
  <c r="CE367" i="21"/>
  <c r="CE368" i="21"/>
  <c r="CE369" i="21"/>
  <c r="CE370" i="21"/>
  <c r="CE371" i="21"/>
  <c r="CE372" i="21"/>
  <c r="CE373" i="21"/>
  <c r="CE374" i="21"/>
  <c r="CE375" i="21"/>
  <c r="CE363" i="21"/>
  <c r="G20" i="24" l="1"/>
  <c r="G29" i="24"/>
  <c r="G34" i="24" s="1"/>
  <c r="G16" i="26"/>
  <c r="C16" i="26"/>
  <c r="J16" i="26"/>
  <c r="D29" i="25"/>
  <c r="D46" i="25" s="1"/>
  <c r="D48" i="25" s="1"/>
  <c r="B8" i="25"/>
  <c r="F43" i="25"/>
  <c r="F44" i="25" s="1"/>
  <c r="E34" i="24"/>
  <c r="E47" i="24" s="1"/>
  <c r="G41" i="24"/>
  <c r="G37" i="24"/>
  <c r="G43" i="24"/>
  <c r="E20" i="24"/>
  <c r="J99" i="28"/>
  <c r="G42" i="24"/>
  <c r="G38" i="24"/>
  <c r="F48" i="25" l="1"/>
  <c r="G50" i="24"/>
  <c r="BS363" i="21"/>
  <c r="BS362" i="21"/>
  <c r="BS361" i="21"/>
  <c r="BS360" i="21"/>
  <c r="BS359" i="21"/>
  <c r="BS358" i="21"/>
  <c r="BS357" i="21"/>
  <c r="BS356" i="21"/>
  <c r="BS355" i="21"/>
  <c r="BS354" i="21"/>
  <c r="BS353" i="21"/>
  <c r="BS352" i="21"/>
  <c r="BS351" i="21"/>
  <c r="BG351" i="21"/>
  <c r="BS350" i="21"/>
  <c r="BG350" i="21"/>
  <c r="BF350" i="21"/>
  <c r="BS349" i="21"/>
  <c r="BG349" i="21"/>
  <c r="BF349" i="21"/>
  <c r="BE349" i="21"/>
  <c r="BS348" i="21"/>
  <c r="BG348" i="21"/>
  <c r="BF348" i="21"/>
  <c r="BE348" i="21"/>
  <c r="BD348" i="21"/>
  <c r="BS347" i="21"/>
  <c r="BG347" i="21"/>
  <c r="BF347" i="21"/>
  <c r="BE347" i="21"/>
  <c r="BD347" i="21"/>
  <c r="BC347" i="21"/>
  <c r="BS346" i="21"/>
  <c r="BG346" i="21"/>
  <c r="BF346" i="21"/>
  <c r="BE346" i="21"/>
  <c r="BD346" i="21"/>
  <c r="BC346" i="21"/>
  <c r="BB346" i="21"/>
  <c r="BS345" i="21"/>
  <c r="BG345" i="21"/>
  <c r="BF345" i="21"/>
  <c r="BE345" i="21"/>
  <c r="BD345" i="21"/>
  <c r="BC345" i="21"/>
  <c r="BB345" i="21"/>
  <c r="BA345" i="21"/>
  <c r="BS344" i="21"/>
  <c r="BG344" i="21"/>
  <c r="BF344" i="21"/>
  <c r="BE344" i="21"/>
  <c r="BD344" i="21"/>
  <c r="BC344" i="21"/>
  <c r="BB344" i="21"/>
  <c r="BA344" i="21"/>
  <c r="AZ344" i="21"/>
  <c r="BS343" i="21"/>
  <c r="BG343" i="21"/>
  <c r="BF343" i="21"/>
  <c r="BE343" i="21"/>
  <c r="BD343" i="21"/>
  <c r="BC343" i="21"/>
  <c r="BB343" i="21"/>
  <c r="BA343" i="21"/>
  <c r="AZ343" i="21"/>
  <c r="AY343" i="21"/>
  <c r="BS342" i="21"/>
  <c r="BG342" i="21"/>
  <c r="BF342" i="21"/>
  <c r="BE342" i="21"/>
  <c r="BD342" i="21"/>
  <c r="BC342" i="21"/>
  <c r="BB342" i="21"/>
  <c r="BA342" i="21"/>
  <c r="AZ342" i="21"/>
  <c r="AY342" i="21"/>
  <c r="AX342" i="21"/>
  <c r="BS341" i="21"/>
  <c r="BG341" i="21"/>
  <c r="BF341" i="21"/>
  <c r="BE341" i="21"/>
  <c r="BD341" i="21"/>
  <c r="BC341" i="21"/>
  <c r="BB341" i="21"/>
  <c r="BA341" i="21"/>
  <c r="AZ341" i="21"/>
  <c r="AY341" i="21"/>
  <c r="AX341" i="21"/>
  <c r="AW341" i="21"/>
  <c r="BS340" i="21"/>
  <c r="BG340" i="21"/>
  <c r="BF340" i="21"/>
  <c r="BE340" i="21"/>
  <c r="BD340" i="21"/>
  <c r="BC340" i="21"/>
  <c r="BB340" i="21"/>
  <c r="BA340" i="21"/>
  <c r="AZ340" i="21"/>
  <c r="AY340" i="21"/>
  <c r="AX340" i="21"/>
  <c r="AW340" i="21"/>
  <c r="BS339" i="21"/>
  <c r="BG339" i="21"/>
  <c r="BF339" i="21"/>
  <c r="BE339" i="21"/>
  <c r="BD339" i="21"/>
  <c r="BC339" i="21"/>
  <c r="BB339" i="21"/>
  <c r="BA339" i="21"/>
  <c r="AZ339" i="21"/>
  <c r="AY339" i="21"/>
  <c r="AX339" i="21"/>
  <c r="AW339" i="21"/>
  <c r="AV339" i="21"/>
  <c r="BS338" i="21"/>
  <c r="BG338" i="21"/>
  <c r="BF338" i="21"/>
  <c r="BE338" i="21"/>
  <c r="BD338" i="21"/>
  <c r="BC338" i="21"/>
  <c r="BB338" i="21"/>
  <c r="BA338" i="21"/>
  <c r="AZ338" i="21"/>
  <c r="AY338" i="21"/>
  <c r="AX338" i="21"/>
  <c r="AW338" i="21"/>
  <c r="AV338" i="21"/>
  <c r="BS337" i="21"/>
  <c r="BG337" i="21"/>
  <c r="BF337" i="21"/>
  <c r="BE337" i="21"/>
  <c r="BD337" i="21"/>
  <c r="BC337" i="21"/>
  <c r="BB337" i="21"/>
  <c r="BA337" i="21"/>
  <c r="AZ337" i="21"/>
  <c r="AY337" i="21"/>
  <c r="AX337" i="21"/>
  <c r="AW337" i="21"/>
  <c r="AV337" i="21"/>
  <c r="BS336" i="21"/>
  <c r="BG336" i="21"/>
  <c r="BF336" i="21"/>
  <c r="BE336" i="21"/>
  <c r="BD336" i="21"/>
  <c r="BC336" i="21"/>
  <c r="BB336" i="21"/>
  <c r="BA336" i="21"/>
  <c r="AZ336" i="21"/>
  <c r="AY336" i="21"/>
  <c r="AX336" i="21"/>
  <c r="AW336" i="21"/>
  <c r="AV336" i="21"/>
  <c r="BS335" i="21"/>
  <c r="BG335" i="21"/>
  <c r="BF335" i="21"/>
  <c r="BE335" i="21"/>
  <c r="BD335" i="21"/>
  <c r="BC335" i="21"/>
  <c r="BB335" i="21"/>
  <c r="BA335" i="21"/>
  <c r="AZ335" i="21"/>
  <c r="AY335" i="21"/>
  <c r="AX335" i="21"/>
  <c r="AW335" i="21"/>
  <c r="AV335" i="21"/>
  <c r="BS334" i="21"/>
  <c r="BG334" i="21"/>
  <c r="BF334" i="21"/>
  <c r="BE334" i="21"/>
  <c r="BD334" i="21"/>
  <c r="BC334" i="21"/>
  <c r="BB334" i="21"/>
  <c r="BA334" i="21"/>
  <c r="AZ334" i="21"/>
  <c r="AY334" i="21"/>
  <c r="AX334" i="21"/>
  <c r="AW334" i="21"/>
  <c r="AV334" i="21"/>
  <c r="BS333" i="21"/>
  <c r="BG333" i="21"/>
  <c r="BF333" i="21"/>
  <c r="BE333" i="21"/>
  <c r="BD333" i="21"/>
  <c r="BC333" i="21"/>
  <c r="BB333" i="21"/>
  <c r="BA333" i="21"/>
  <c r="AZ333" i="21"/>
  <c r="AY333" i="21"/>
  <c r="AX333" i="21"/>
  <c r="AW333" i="21"/>
  <c r="AV333" i="21"/>
  <c r="BS332" i="21"/>
  <c r="BG332" i="21"/>
  <c r="BF332" i="21"/>
  <c r="BE332" i="21"/>
  <c r="BD332" i="21"/>
  <c r="BC332" i="21"/>
  <c r="BB332" i="21"/>
  <c r="BA332" i="21"/>
  <c r="AZ332" i="21"/>
  <c r="AY332" i="21"/>
  <c r="AX332" i="21"/>
  <c r="AW332" i="21"/>
  <c r="AV332" i="21"/>
  <c r="BS331" i="21"/>
  <c r="BG331" i="21"/>
  <c r="BF331" i="21"/>
  <c r="BE331" i="21"/>
  <c r="BD331" i="21"/>
  <c r="BC331" i="21"/>
  <c r="BB331" i="21"/>
  <c r="BA331" i="21"/>
  <c r="AZ331" i="21"/>
  <c r="AY331" i="21"/>
  <c r="AX331" i="21"/>
  <c r="AW331" i="21"/>
  <c r="AV331" i="21"/>
  <c r="BS330" i="21"/>
  <c r="BG330" i="21"/>
  <c r="BF330" i="21"/>
  <c r="BE330" i="21"/>
  <c r="BD330" i="21"/>
  <c r="BC330" i="21"/>
  <c r="BB330" i="21"/>
  <c r="BA330" i="21"/>
  <c r="AZ330" i="21"/>
  <c r="AY330" i="21"/>
  <c r="AX330" i="21"/>
  <c r="AW330" i="21"/>
  <c r="AV330" i="21"/>
  <c r="BS329" i="21"/>
  <c r="BG329" i="21"/>
  <c r="BF329" i="21"/>
  <c r="BE329" i="21"/>
  <c r="BD329" i="21"/>
  <c r="BC329" i="21"/>
  <c r="BB329" i="21"/>
  <c r="BA329" i="21"/>
  <c r="AZ329" i="21"/>
  <c r="AY329" i="21"/>
  <c r="AX329" i="21"/>
  <c r="AW329" i="21"/>
  <c r="AV329" i="21"/>
  <c r="BS328" i="21"/>
  <c r="BG328" i="21"/>
  <c r="BF328" i="21"/>
  <c r="BE328" i="21"/>
  <c r="BD328" i="21"/>
  <c r="BC328" i="21"/>
  <c r="BB328" i="21"/>
  <c r="BA328" i="21"/>
  <c r="AZ328" i="21"/>
  <c r="AY328" i="21"/>
  <c r="AX328" i="21"/>
  <c r="AW328" i="21"/>
  <c r="AV328" i="21"/>
  <c r="BS327" i="21"/>
  <c r="BG327" i="21"/>
  <c r="BF327" i="21"/>
  <c r="BE327" i="21"/>
  <c r="BD327" i="21"/>
  <c r="BC327" i="21"/>
  <c r="BB327" i="21"/>
  <c r="BA327" i="21"/>
  <c r="AZ327" i="21"/>
  <c r="AY327" i="21"/>
  <c r="AX327" i="21"/>
  <c r="AW327" i="21"/>
  <c r="AV327" i="21"/>
  <c r="BS326" i="21"/>
  <c r="BG326" i="21"/>
  <c r="BF326" i="21"/>
  <c r="BE326" i="21"/>
  <c r="BD326" i="21"/>
  <c r="BC326" i="21"/>
  <c r="BB326" i="21"/>
  <c r="BA326" i="21"/>
  <c r="AZ326" i="21"/>
  <c r="AY326" i="21"/>
  <c r="AX326" i="21"/>
  <c r="AW326" i="21"/>
  <c r="AV326" i="21"/>
  <c r="BS325" i="21"/>
  <c r="BG325" i="21"/>
  <c r="BF325" i="21"/>
  <c r="BE325" i="21"/>
  <c r="BD325" i="21"/>
  <c r="BC325" i="21"/>
  <c r="BB325" i="21"/>
  <c r="BA325" i="21"/>
  <c r="AZ325" i="21"/>
  <c r="AY325" i="21"/>
  <c r="AX325" i="21"/>
  <c r="AW325" i="21"/>
  <c r="AV325" i="21"/>
  <c r="BS324" i="21"/>
  <c r="BG324" i="21"/>
  <c r="BF324" i="21"/>
  <c r="BE324" i="21"/>
  <c r="BD324" i="21"/>
  <c r="BC324" i="21"/>
  <c r="BB324" i="21"/>
  <c r="BA324" i="21"/>
  <c r="AZ324" i="21"/>
  <c r="AY324" i="21"/>
  <c r="AX324" i="21"/>
  <c r="AW324" i="21"/>
  <c r="AV324" i="21"/>
  <c r="BS323" i="21"/>
  <c r="BG323" i="21"/>
  <c r="BF323" i="21"/>
  <c r="BE323" i="21"/>
  <c r="BD323" i="21"/>
  <c r="BC323" i="21"/>
  <c r="BB323" i="21"/>
  <c r="BA323" i="21"/>
  <c r="AZ323" i="21"/>
  <c r="AY323" i="21"/>
  <c r="AX323" i="21"/>
  <c r="AW323" i="21"/>
  <c r="AV323" i="21"/>
  <c r="BS322" i="21"/>
  <c r="BG322" i="21"/>
  <c r="BF322" i="21"/>
  <c r="BE322" i="21"/>
  <c r="BD322" i="21"/>
  <c r="BC322" i="21"/>
  <c r="BB322" i="21"/>
  <c r="BA322" i="21"/>
  <c r="AZ322" i="21"/>
  <c r="AY322" i="21"/>
  <c r="AX322" i="21"/>
  <c r="AW322" i="21"/>
  <c r="AV322" i="21"/>
  <c r="BS321" i="21"/>
  <c r="BG321" i="21"/>
  <c r="BF321" i="21"/>
  <c r="BE321" i="21"/>
  <c r="BD321" i="21"/>
  <c r="BC321" i="21"/>
  <c r="BB321" i="21"/>
  <c r="BA321" i="21"/>
  <c r="AZ321" i="21"/>
  <c r="AY321" i="21"/>
  <c r="AX321" i="21"/>
  <c r="AW321" i="21"/>
  <c r="AV321" i="21"/>
  <c r="BS320" i="21"/>
  <c r="BG320" i="21"/>
  <c r="BF320" i="21"/>
  <c r="BE320" i="21"/>
  <c r="BD320" i="21"/>
  <c r="BC320" i="21"/>
  <c r="BB320" i="21"/>
  <c r="BA320" i="21"/>
  <c r="AZ320" i="21"/>
  <c r="AY320" i="21"/>
  <c r="AX320" i="21"/>
  <c r="AW320" i="21"/>
  <c r="AV320" i="21"/>
  <c r="BS319" i="21"/>
  <c r="BG319" i="21"/>
  <c r="BF319" i="21"/>
  <c r="BE319" i="21"/>
  <c r="BD319" i="21"/>
  <c r="BC319" i="21"/>
  <c r="BB319" i="21"/>
  <c r="BA319" i="21"/>
  <c r="AZ319" i="21"/>
  <c r="AY319" i="21"/>
  <c r="AX319" i="21"/>
  <c r="AW319" i="21"/>
  <c r="AV319" i="21"/>
  <c r="BS318" i="21"/>
  <c r="BG318" i="21"/>
  <c r="BF318" i="21"/>
  <c r="BE318" i="21"/>
  <c r="BD318" i="21"/>
  <c r="BC318" i="21"/>
  <c r="BB318" i="21"/>
  <c r="BA318" i="21"/>
  <c r="AZ318" i="21"/>
  <c r="AY318" i="21"/>
  <c r="AX318" i="21"/>
  <c r="AW318" i="21"/>
  <c r="AV318" i="21"/>
  <c r="BS317" i="21"/>
  <c r="BG317" i="21"/>
  <c r="BF317" i="21"/>
  <c r="BE317" i="21"/>
  <c r="BD317" i="21"/>
  <c r="BC317" i="21"/>
  <c r="BB317" i="21"/>
  <c r="BA317" i="21"/>
  <c r="AZ317" i="21"/>
  <c r="AY317" i="21"/>
  <c r="AX317" i="21"/>
  <c r="AW317" i="21"/>
  <c r="AV317" i="21"/>
  <c r="BS316" i="21"/>
  <c r="BG316" i="21"/>
  <c r="BF316" i="21"/>
  <c r="BE316" i="21"/>
  <c r="BD316" i="21"/>
  <c r="BC316" i="21"/>
  <c r="BB316" i="21"/>
  <c r="BA316" i="21"/>
  <c r="AZ316" i="21"/>
  <c r="AY316" i="21"/>
  <c r="AX316" i="21"/>
  <c r="AW316" i="21"/>
  <c r="AV316" i="21"/>
  <c r="BS315" i="21"/>
  <c r="BG315" i="21"/>
  <c r="BF315" i="21"/>
  <c r="BE315" i="21"/>
  <c r="BD315" i="21"/>
  <c r="BC315" i="21"/>
  <c r="BB315" i="21"/>
  <c r="BA315" i="21"/>
  <c r="AZ315" i="21"/>
  <c r="AY315" i="21"/>
  <c r="AX315" i="21"/>
  <c r="AW315" i="21"/>
  <c r="AV315" i="21"/>
  <c r="BS314" i="21"/>
  <c r="BG314" i="21"/>
  <c r="BF314" i="21"/>
  <c r="BE314" i="21"/>
  <c r="BD314" i="21"/>
  <c r="BC314" i="21"/>
  <c r="BB314" i="21"/>
  <c r="BA314" i="21"/>
  <c r="AZ314" i="21"/>
  <c r="AY314" i="21"/>
  <c r="AX314" i="21"/>
  <c r="AW314" i="21"/>
  <c r="AV314" i="21"/>
  <c r="BS313" i="21"/>
  <c r="BG313" i="21"/>
  <c r="BF313" i="21"/>
  <c r="BE313" i="21"/>
  <c r="BD313" i="21"/>
  <c r="BC313" i="21"/>
  <c r="BB313" i="21"/>
  <c r="BA313" i="21"/>
  <c r="AZ313" i="21"/>
  <c r="AY313" i="21"/>
  <c r="AX313" i="21"/>
  <c r="AW313" i="21"/>
  <c r="AV313" i="21"/>
  <c r="BS312" i="21"/>
  <c r="BG312" i="21"/>
  <c r="BF312" i="21"/>
  <c r="BE312" i="21"/>
  <c r="BD312" i="21"/>
  <c r="BC312" i="21"/>
  <c r="BB312" i="21"/>
  <c r="BA312" i="21"/>
  <c r="AZ312" i="21"/>
  <c r="AY312" i="21"/>
  <c r="AX312" i="21"/>
  <c r="AW312" i="21"/>
  <c r="AV312" i="21"/>
  <c r="BS311" i="21"/>
  <c r="BG311" i="21"/>
  <c r="BF311" i="21"/>
  <c r="BE311" i="21"/>
  <c r="BD311" i="21"/>
  <c r="BC311" i="21"/>
  <c r="BB311" i="21"/>
  <c r="BA311" i="21"/>
  <c r="AZ311" i="21"/>
  <c r="AY311" i="21"/>
  <c r="AX311" i="21"/>
  <c r="AW311" i="21"/>
  <c r="AV311" i="21"/>
  <c r="BS310" i="21"/>
  <c r="BG310" i="21"/>
  <c r="BF310" i="21"/>
  <c r="BE310" i="21"/>
  <c r="BD310" i="21"/>
  <c r="BC310" i="21"/>
  <c r="BB310" i="21"/>
  <c r="BA310" i="21"/>
  <c r="AZ310" i="21"/>
  <c r="AY310" i="21"/>
  <c r="AX310" i="21"/>
  <c r="AW310" i="21"/>
  <c r="AV310" i="21"/>
  <c r="BS309" i="21"/>
  <c r="BG309" i="21"/>
  <c r="BF309" i="21"/>
  <c r="BE309" i="21"/>
  <c r="BD309" i="21"/>
  <c r="BC309" i="21"/>
  <c r="BB309" i="21"/>
  <c r="BA309" i="21"/>
  <c r="AZ309" i="21"/>
  <c r="AY309" i="21"/>
  <c r="AX309" i="21"/>
  <c r="AW309" i="21"/>
  <c r="AV309" i="21"/>
  <c r="BS308" i="21"/>
  <c r="BG308" i="21"/>
  <c r="BF308" i="21"/>
  <c r="BE308" i="21"/>
  <c r="BD308" i="21"/>
  <c r="BC308" i="21"/>
  <c r="BB308" i="21"/>
  <c r="BA308" i="21"/>
  <c r="AZ308" i="21"/>
  <c r="AY308" i="21"/>
  <c r="AX308" i="21"/>
  <c r="AW308" i="21"/>
  <c r="AV308" i="21"/>
  <c r="BS307" i="21"/>
  <c r="BG307" i="21"/>
  <c r="BF307" i="21"/>
  <c r="BE307" i="21"/>
  <c r="BD307" i="21"/>
  <c r="BC307" i="21"/>
  <c r="BB307" i="21"/>
  <c r="BA307" i="21"/>
  <c r="AZ307" i="21"/>
  <c r="AY307" i="21"/>
  <c r="AX307" i="21"/>
  <c r="AW307" i="21"/>
  <c r="AV307" i="21"/>
  <c r="BS306" i="21"/>
  <c r="BG306" i="21"/>
  <c r="BF306" i="21"/>
  <c r="BE306" i="21"/>
  <c r="BD306" i="21"/>
  <c r="BC306" i="21"/>
  <c r="BB306" i="21"/>
  <c r="BA306" i="21"/>
  <c r="AZ306" i="21"/>
  <c r="AY306" i="21"/>
  <c r="AX306" i="21"/>
  <c r="AW306" i="21"/>
  <c r="AV306" i="21"/>
  <c r="BS305" i="21"/>
  <c r="BG305" i="21"/>
  <c r="BF305" i="21"/>
  <c r="BE305" i="21"/>
  <c r="BD305" i="21"/>
  <c r="BC305" i="21"/>
  <c r="BB305" i="21"/>
  <c r="BA305" i="21"/>
  <c r="AZ305" i="21"/>
  <c r="AY305" i="21"/>
  <c r="AX305" i="21"/>
  <c r="AW305" i="21"/>
  <c r="AV305" i="21"/>
  <c r="BS304" i="21"/>
  <c r="BG304" i="21"/>
  <c r="BF304" i="21"/>
  <c r="BE304" i="21"/>
  <c r="BD304" i="21"/>
  <c r="BC304" i="21"/>
  <c r="BB304" i="21"/>
  <c r="BA304" i="21"/>
  <c r="AZ304" i="21"/>
  <c r="AY304" i="21"/>
  <c r="AX304" i="21"/>
  <c r="AW304" i="21"/>
  <c r="AV304" i="21"/>
  <c r="BS303" i="21"/>
  <c r="BG303" i="21"/>
  <c r="BF303" i="21"/>
  <c r="BE303" i="21"/>
  <c r="BD303" i="21"/>
  <c r="BC303" i="21"/>
  <c r="BB303" i="21"/>
  <c r="BA303" i="21"/>
  <c r="AZ303" i="21"/>
  <c r="AY303" i="21"/>
  <c r="AX303" i="21"/>
  <c r="AW303" i="21"/>
  <c r="AV303" i="21"/>
  <c r="BS302" i="21"/>
  <c r="BG302" i="21"/>
  <c r="BF302" i="21"/>
  <c r="BE302" i="21"/>
  <c r="BD302" i="21"/>
  <c r="BC302" i="21"/>
  <c r="BB302" i="21"/>
  <c r="BA302" i="21"/>
  <c r="AZ302" i="21"/>
  <c r="AY302" i="21"/>
  <c r="AX302" i="21"/>
  <c r="AW302" i="21"/>
  <c r="AV302" i="21"/>
  <c r="BS301" i="21"/>
  <c r="BG301" i="21"/>
  <c r="BF301" i="21"/>
  <c r="BE301" i="21"/>
  <c r="BD301" i="21"/>
  <c r="BC301" i="21"/>
  <c r="BB301" i="21"/>
  <c r="BA301" i="21"/>
  <c r="AZ301" i="21"/>
  <c r="AY301" i="21"/>
  <c r="AX301" i="21"/>
  <c r="AW301" i="21"/>
  <c r="AV301" i="21"/>
  <c r="BS300" i="21"/>
  <c r="BG300" i="21"/>
  <c r="BF300" i="21"/>
  <c r="BE300" i="21"/>
  <c r="BD300" i="21"/>
  <c r="BC300" i="21"/>
  <c r="BB300" i="21"/>
  <c r="BA300" i="21"/>
  <c r="AZ300" i="21"/>
  <c r="AY300" i="21"/>
  <c r="AX300" i="21"/>
  <c r="AW300" i="21"/>
  <c r="AV300" i="21"/>
  <c r="BS299" i="21"/>
  <c r="BG299" i="21"/>
  <c r="BF299" i="21"/>
  <c r="BE299" i="21"/>
  <c r="BD299" i="21"/>
  <c r="BC299" i="21"/>
  <c r="BB299" i="21"/>
  <c r="BA299" i="21"/>
  <c r="AZ299" i="21"/>
  <c r="AY299" i="21"/>
  <c r="AX299" i="21"/>
  <c r="AW299" i="21"/>
  <c r="AV299" i="21"/>
  <c r="BS298" i="21"/>
  <c r="BG298" i="21"/>
  <c r="BF298" i="21"/>
  <c r="BE298" i="21"/>
  <c r="BD298" i="21"/>
  <c r="BC298" i="21"/>
  <c r="BB298" i="21"/>
  <c r="BA298" i="21"/>
  <c r="AZ298" i="21"/>
  <c r="AY298" i="21"/>
  <c r="AX298" i="21"/>
  <c r="AW298" i="21"/>
  <c r="AV298" i="21"/>
  <c r="BS297" i="21"/>
  <c r="BG297" i="21"/>
  <c r="BF297" i="21"/>
  <c r="BE297" i="21"/>
  <c r="BD297" i="21"/>
  <c r="BC297" i="21"/>
  <c r="BB297" i="21"/>
  <c r="BA297" i="21"/>
  <c r="AZ297" i="21"/>
  <c r="AY297" i="21"/>
  <c r="AX297" i="21"/>
  <c r="AW297" i="21"/>
  <c r="AV297" i="21"/>
  <c r="BS296" i="21"/>
  <c r="BG296" i="21"/>
  <c r="BF296" i="21"/>
  <c r="BE296" i="21"/>
  <c r="BD296" i="21"/>
  <c r="BC296" i="21"/>
  <c r="BB296" i="21"/>
  <c r="BA296" i="21"/>
  <c r="AZ296" i="21"/>
  <c r="AY296" i="21"/>
  <c r="AX296" i="21"/>
  <c r="AW296" i="21"/>
  <c r="AV296" i="21"/>
  <c r="BS295" i="21"/>
  <c r="BG295" i="21"/>
  <c r="BF295" i="21"/>
  <c r="BE295" i="21"/>
  <c r="BD295" i="21"/>
  <c r="BC295" i="21"/>
  <c r="BB295" i="21"/>
  <c r="BA295" i="21"/>
  <c r="AZ295" i="21"/>
  <c r="AY295" i="21"/>
  <c r="AX295" i="21"/>
  <c r="AW295" i="21"/>
  <c r="AV295" i="21"/>
  <c r="BS294" i="21"/>
  <c r="BG294" i="21"/>
  <c r="BF294" i="21"/>
  <c r="BE294" i="21"/>
  <c r="BD294" i="21"/>
  <c r="BC294" i="21"/>
  <c r="BB294" i="21"/>
  <c r="BA294" i="21"/>
  <c r="AZ294" i="21"/>
  <c r="AY294" i="21"/>
  <c r="AX294" i="21"/>
  <c r="AW294" i="21"/>
  <c r="AV294" i="21"/>
  <c r="BS293" i="21"/>
  <c r="BG293" i="21"/>
  <c r="BF293" i="21"/>
  <c r="BE293" i="21"/>
  <c r="BD293" i="21"/>
  <c r="BC293" i="21"/>
  <c r="BB293" i="21"/>
  <c r="BA293" i="21"/>
  <c r="AZ293" i="21"/>
  <c r="AY293" i="21"/>
  <c r="AX293" i="21"/>
  <c r="AW293" i="21"/>
  <c r="AV293" i="21"/>
  <c r="BS292" i="21"/>
  <c r="BG292" i="21"/>
  <c r="BF292" i="21"/>
  <c r="BE292" i="21"/>
  <c r="BD292" i="21"/>
  <c r="BC292" i="21"/>
  <c r="BB292" i="21"/>
  <c r="BA292" i="21"/>
  <c r="AZ292" i="21"/>
  <c r="AY292" i="21"/>
  <c r="AX292" i="21"/>
  <c r="AW292" i="21"/>
  <c r="AV292" i="21"/>
  <c r="BS291" i="21"/>
  <c r="BG291" i="21"/>
  <c r="BF291" i="21"/>
  <c r="BE291" i="21"/>
  <c r="BD291" i="21"/>
  <c r="BC291" i="21"/>
  <c r="BB291" i="21"/>
  <c r="BA291" i="21"/>
  <c r="AZ291" i="21"/>
  <c r="AY291" i="21"/>
  <c r="AX291" i="21"/>
  <c r="AW291" i="21"/>
  <c r="AV291" i="21"/>
  <c r="BS290" i="21"/>
  <c r="BG290" i="21"/>
  <c r="BF290" i="21"/>
  <c r="BE290" i="21"/>
  <c r="BD290" i="21"/>
  <c r="BC290" i="21"/>
  <c r="BB290" i="21"/>
  <c r="BA290" i="21"/>
  <c r="AZ290" i="21"/>
  <c r="AY290" i="21"/>
  <c r="AX290" i="21"/>
  <c r="AW290" i="21"/>
  <c r="AV290" i="21"/>
  <c r="BS289" i="21"/>
  <c r="BG289" i="21"/>
  <c r="BF289" i="21"/>
  <c r="BE289" i="21"/>
  <c r="BD289" i="21"/>
  <c r="BC289" i="21"/>
  <c r="BB289" i="21"/>
  <c r="BA289" i="21"/>
  <c r="AZ289" i="21"/>
  <c r="AY289" i="21"/>
  <c r="AX289" i="21"/>
  <c r="AW289" i="21"/>
  <c r="AV289" i="21"/>
  <c r="BS288" i="21"/>
  <c r="BG288" i="21"/>
  <c r="BF288" i="21"/>
  <c r="BE288" i="21"/>
  <c r="BD288" i="21"/>
  <c r="BC288" i="21"/>
  <c r="BB288" i="21"/>
  <c r="BA288" i="21"/>
  <c r="AZ288" i="21"/>
  <c r="AY288" i="21"/>
  <c r="AX288" i="21"/>
  <c r="AW288" i="21"/>
  <c r="AV288" i="21"/>
  <c r="BS287" i="21"/>
  <c r="BG287" i="21"/>
  <c r="BF287" i="21"/>
  <c r="BE287" i="21"/>
  <c r="BD287" i="21"/>
  <c r="BC287" i="21"/>
  <c r="BB287" i="21"/>
  <c r="BA287" i="21"/>
  <c r="AZ287" i="21"/>
  <c r="AY287" i="21"/>
  <c r="AX287" i="21"/>
  <c r="AW287" i="21"/>
  <c r="AV287" i="21"/>
  <c r="BS286" i="21"/>
  <c r="BG286" i="21"/>
  <c r="BF286" i="21"/>
  <c r="BE286" i="21"/>
  <c r="BD286" i="21"/>
  <c r="BC286" i="21"/>
  <c r="BB286" i="21"/>
  <c r="BA286" i="21"/>
  <c r="AZ286" i="21"/>
  <c r="AY286" i="21"/>
  <c r="AX286" i="21"/>
  <c r="AW286" i="21"/>
  <c r="AV286" i="21"/>
  <c r="BS285" i="21"/>
  <c r="BG285" i="21"/>
  <c r="BF285" i="21"/>
  <c r="BE285" i="21"/>
  <c r="BD285" i="21"/>
  <c r="BC285" i="21"/>
  <c r="BB285" i="21"/>
  <c r="BA285" i="21"/>
  <c r="AZ285" i="21"/>
  <c r="AY285" i="21"/>
  <c r="AX285" i="21"/>
  <c r="AW285" i="21"/>
  <c r="AV285" i="21"/>
  <c r="BS284" i="21"/>
  <c r="BG284" i="21"/>
  <c r="BF284" i="21"/>
  <c r="BE284" i="21"/>
  <c r="BD284" i="21"/>
  <c r="BC284" i="21"/>
  <c r="BB284" i="21"/>
  <c r="BA284" i="21"/>
  <c r="AZ284" i="21"/>
  <c r="AY284" i="21"/>
  <c r="AX284" i="21"/>
  <c r="AW284" i="21"/>
  <c r="AV284" i="21"/>
  <c r="BS283" i="21"/>
  <c r="BG283" i="21"/>
  <c r="BF283" i="21"/>
  <c r="BE283" i="21"/>
  <c r="BD283" i="21"/>
  <c r="BC283" i="21"/>
  <c r="BB283" i="21"/>
  <c r="BA283" i="21"/>
  <c r="AZ283" i="21"/>
  <c r="AY283" i="21"/>
  <c r="AX283" i="21"/>
  <c r="AW283" i="21"/>
  <c r="AV283" i="21"/>
  <c r="BS282" i="21"/>
  <c r="BG282" i="21"/>
  <c r="BF282" i="21"/>
  <c r="BE282" i="21"/>
  <c r="BD282" i="21"/>
  <c r="BC282" i="21"/>
  <c r="BB282" i="21"/>
  <c r="BA282" i="21"/>
  <c r="AZ282" i="21"/>
  <c r="AY282" i="21"/>
  <c r="AX282" i="21"/>
  <c r="AW282" i="21"/>
  <c r="AV282" i="21"/>
  <c r="BS281" i="21"/>
  <c r="BG281" i="21"/>
  <c r="BF281" i="21"/>
  <c r="BE281" i="21"/>
  <c r="BD281" i="21"/>
  <c r="BC281" i="21"/>
  <c r="BB281" i="21"/>
  <c r="BA281" i="21"/>
  <c r="AZ281" i="21"/>
  <c r="AY281" i="21"/>
  <c r="AX281" i="21"/>
  <c r="AW281" i="21"/>
  <c r="AV281" i="21"/>
  <c r="BS280" i="21"/>
  <c r="BG280" i="21"/>
  <c r="BF280" i="21"/>
  <c r="BE280" i="21"/>
  <c r="BD280" i="21"/>
  <c r="BC280" i="21"/>
  <c r="BB280" i="21"/>
  <c r="BA280" i="21"/>
  <c r="AZ280" i="21"/>
  <c r="AY280" i="21"/>
  <c r="AX280" i="21"/>
  <c r="AW280" i="21"/>
  <c r="AV280" i="21"/>
  <c r="BS279" i="21"/>
  <c r="BG279" i="21"/>
  <c r="BF279" i="21"/>
  <c r="BE279" i="21"/>
  <c r="BD279" i="21"/>
  <c r="BC279" i="21"/>
  <c r="BB279" i="21"/>
  <c r="BA279" i="21"/>
  <c r="AZ279" i="21"/>
  <c r="AY279" i="21"/>
  <c r="AX279" i="21"/>
  <c r="AW279" i="21"/>
  <c r="AV279" i="21"/>
  <c r="BS278" i="21"/>
  <c r="BG278" i="21"/>
  <c r="BF278" i="21"/>
  <c r="BE278" i="21"/>
  <c r="BD278" i="21"/>
  <c r="BC278" i="21"/>
  <c r="BB278" i="21"/>
  <c r="BA278" i="21"/>
  <c r="AZ278" i="21"/>
  <c r="AY278" i="21"/>
  <c r="AX278" i="21"/>
  <c r="AW278" i="21"/>
  <c r="AV278" i="21"/>
  <c r="BS277" i="21"/>
  <c r="BG277" i="21"/>
  <c r="BF277" i="21"/>
  <c r="BE277" i="21"/>
  <c r="BD277" i="21"/>
  <c r="BC277" i="21"/>
  <c r="BB277" i="21"/>
  <c r="BA277" i="21"/>
  <c r="AZ277" i="21"/>
  <c r="AY277" i="21"/>
  <c r="AX277" i="21"/>
  <c r="AW277" i="21"/>
  <c r="AV277" i="21"/>
  <c r="BS276" i="21"/>
  <c r="BG276" i="21"/>
  <c r="BF276" i="21"/>
  <c r="BE276" i="21"/>
  <c r="BD276" i="21"/>
  <c r="BC276" i="21"/>
  <c r="BB276" i="21"/>
  <c r="BA276" i="21"/>
  <c r="AZ276" i="21"/>
  <c r="AY276" i="21"/>
  <c r="AX276" i="21"/>
  <c r="AW276" i="21"/>
  <c r="AV276" i="21"/>
  <c r="BS275" i="21"/>
  <c r="BG275" i="21"/>
  <c r="BF275" i="21"/>
  <c r="BE275" i="21"/>
  <c r="BD275" i="21"/>
  <c r="BC275" i="21"/>
  <c r="BB275" i="21"/>
  <c r="BA275" i="21"/>
  <c r="AZ275" i="21"/>
  <c r="AY275" i="21"/>
  <c r="AX275" i="21"/>
  <c r="AW275" i="21"/>
  <c r="AV275" i="21"/>
  <c r="BS274" i="21"/>
  <c r="BG274" i="21"/>
  <c r="BF274" i="21"/>
  <c r="BE274" i="21"/>
  <c r="BD274" i="21"/>
  <c r="BC274" i="21"/>
  <c r="BB274" i="21"/>
  <c r="BA274" i="21"/>
  <c r="AZ274" i="21"/>
  <c r="AY274" i="21"/>
  <c r="AX274" i="21"/>
  <c r="AW274" i="21"/>
  <c r="AV274" i="21"/>
  <c r="BS273" i="21"/>
  <c r="BG273" i="21"/>
  <c r="BF273" i="21"/>
  <c r="BE273" i="21"/>
  <c r="BD273" i="21"/>
  <c r="BC273" i="21"/>
  <c r="BB273" i="21"/>
  <c r="BA273" i="21"/>
  <c r="AZ273" i="21"/>
  <c r="AY273" i="21"/>
  <c r="AX273" i="21"/>
  <c r="AW273" i="21"/>
  <c r="AV273" i="21"/>
  <c r="BS272" i="21"/>
  <c r="BG272" i="21"/>
  <c r="BF272" i="21"/>
  <c r="BE272" i="21"/>
  <c r="BD272" i="21"/>
  <c r="BC272" i="21"/>
  <c r="BB272" i="21"/>
  <c r="BA272" i="21"/>
  <c r="AZ272" i="21"/>
  <c r="AY272" i="21"/>
  <c r="AX272" i="21"/>
  <c r="AW272" i="21"/>
  <c r="AV272" i="21"/>
  <c r="BS271" i="21"/>
  <c r="BG271" i="21"/>
  <c r="BF271" i="21"/>
  <c r="BE271" i="21"/>
  <c r="BD271" i="21"/>
  <c r="BC271" i="21"/>
  <c r="BB271" i="21"/>
  <c r="BA271" i="21"/>
  <c r="AZ271" i="21"/>
  <c r="AY271" i="21"/>
  <c r="AX271" i="21"/>
  <c r="AW271" i="21"/>
  <c r="AV271" i="21"/>
  <c r="BS270" i="21"/>
  <c r="BG270" i="21"/>
  <c r="BF270" i="21"/>
  <c r="BE270" i="21"/>
  <c r="BD270" i="21"/>
  <c r="BC270" i="21"/>
  <c r="BB270" i="21"/>
  <c r="BA270" i="21"/>
  <c r="AZ270" i="21"/>
  <c r="AY270" i="21"/>
  <c r="AX270" i="21"/>
  <c r="AW270" i="21"/>
  <c r="AV270" i="21"/>
  <c r="BS269" i="21"/>
  <c r="BG269" i="21"/>
  <c r="BF269" i="21"/>
  <c r="BE269" i="21"/>
  <c r="BD269" i="21"/>
  <c r="BC269" i="21"/>
  <c r="BB269" i="21"/>
  <c r="BA269" i="21"/>
  <c r="AZ269" i="21"/>
  <c r="AY269" i="21"/>
  <c r="AX269" i="21"/>
  <c r="AW269" i="21"/>
  <c r="AV269" i="21"/>
  <c r="BS268" i="21"/>
  <c r="BG268" i="21"/>
  <c r="BF268" i="21"/>
  <c r="BE268" i="21"/>
  <c r="BD268" i="21"/>
  <c r="BC268" i="21"/>
  <c r="BB268" i="21"/>
  <c r="BA268" i="21"/>
  <c r="AZ268" i="21"/>
  <c r="AY268" i="21"/>
  <c r="AX268" i="21"/>
  <c r="AW268" i="21"/>
  <c r="AV268" i="21"/>
  <c r="BS267" i="21"/>
  <c r="BG267" i="21"/>
  <c r="BF267" i="21"/>
  <c r="BE267" i="21"/>
  <c r="BD267" i="21"/>
  <c r="BC267" i="21"/>
  <c r="BB267" i="21"/>
  <c r="BA267" i="21"/>
  <c r="AZ267" i="21"/>
  <c r="AY267" i="21"/>
  <c r="AX267" i="21"/>
  <c r="AW267" i="21"/>
  <c r="AV267" i="21"/>
  <c r="BS266" i="21"/>
  <c r="BG266" i="21"/>
  <c r="BF266" i="21"/>
  <c r="BE266" i="21"/>
  <c r="BD266" i="21"/>
  <c r="BC266" i="21"/>
  <c r="BB266" i="21"/>
  <c r="BA266" i="21"/>
  <c r="AZ266" i="21"/>
  <c r="AY266" i="21"/>
  <c r="AX266" i="21"/>
  <c r="AW266" i="21"/>
  <c r="AV266" i="21"/>
  <c r="BS265" i="21"/>
  <c r="BG265" i="21"/>
  <c r="BF265" i="21"/>
  <c r="BE265" i="21"/>
  <c r="BD265" i="21"/>
  <c r="BC265" i="21"/>
  <c r="BB265" i="21"/>
  <c r="BA265" i="21"/>
  <c r="AZ265" i="21"/>
  <c r="AY265" i="21"/>
  <c r="AX265" i="21"/>
  <c r="AW265" i="21"/>
  <c r="AV265" i="21"/>
  <c r="BS264" i="21"/>
  <c r="BG264" i="21"/>
  <c r="BF264" i="21"/>
  <c r="BE264" i="21"/>
  <c r="BD264" i="21"/>
  <c r="BC264" i="21"/>
  <c r="BB264" i="21"/>
  <c r="BA264" i="21"/>
  <c r="AZ264" i="21"/>
  <c r="AY264" i="21"/>
  <c r="AX264" i="21"/>
  <c r="AW264" i="21"/>
  <c r="AV264" i="21"/>
  <c r="BS263" i="21"/>
  <c r="BG263" i="21"/>
  <c r="BF263" i="21"/>
  <c r="BE263" i="21"/>
  <c r="BD263" i="21"/>
  <c r="BC263" i="21"/>
  <c r="BB263" i="21"/>
  <c r="BA263" i="21"/>
  <c r="AZ263" i="21"/>
  <c r="AY263" i="21"/>
  <c r="AX263" i="21"/>
  <c r="AW263" i="21"/>
  <c r="AV263" i="21"/>
  <c r="BS262" i="21"/>
  <c r="BG262" i="21"/>
  <c r="BF262" i="21"/>
  <c r="BE262" i="21"/>
  <c r="BD262" i="21"/>
  <c r="BC262" i="21"/>
  <c r="BB262" i="21"/>
  <c r="BA262" i="21"/>
  <c r="AZ262" i="21"/>
  <c r="AY262" i="21"/>
  <c r="AX262" i="21"/>
  <c r="AW262" i="21"/>
  <c r="AV262" i="21"/>
  <c r="BS261" i="21"/>
  <c r="BG261" i="21"/>
  <c r="BF261" i="21"/>
  <c r="BE261" i="21"/>
  <c r="BD261" i="21"/>
  <c r="BC261" i="21"/>
  <c r="BB261" i="21"/>
  <c r="BA261" i="21"/>
  <c r="AZ261" i="21"/>
  <c r="AY261" i="21"/>
  <c r="AX261" i="21"/>
  <c r="AW261" i="21"/>
  <c r="AV261" i="21"/>
  <c r="BS260" i="21"/>
  <c r="BG260" i="21"/>
  <c r="BF260" i="21"/>
  <c r="BE260" i="21"/>
  <c r="BD260" i="21"/>
  <c r="BC260" i="21"/>
  <c r="BB260" i="21"/>
  <c r="BA260" i="21"/>
  <c r="AZ260" i="21"/>
  <c r="AY260" i="21"/>
  <c r="AX260" i="21"/>
  <c r="AW260" i="21"/>
  <c r="AV260" i="21"/>
  <c r="BS259" i="21"/>
  <c r="BG259" i="21"/>
  <c r="BF259" i="21"/>
  <c r="BE259" i="21"/>
  <c r="BD259" i="21"/>
  <c r="BC259" i="21"/>
  <c r="BB259" i="21"/>
  <c r="BA259" i="21"/>
  <c r="AZ259" i="21"/>
  <c r="AY259" i="21"/>
  <c r="AX259" i="21"/>
  <c r="AW259" i="21"/>
  <c r="AV259" i="21"/>
  <c r="BS258" i="21"/>
  <c r="BG258" i="21"/>
  <c r="BF258" i="21"/>
  <c r="BE258" i="21"/>
  <c r="BD258" i="21"/>
  <c r="BC258" i="21"/>
  <c r="BB258" i="21"/>
  <c r="BA258" i="21"/>
  <c r="AZ258" i="21"/>
  <c r="AY258" i="21"/>
  <c r="AX258" i="21"/>
  <c r="AW258" i="21"/>
  <c r="AV258" i="21"/>
  <c r="BS257" i="21"/>
  <c r="BG257" i="21"/>
  <c r="BF257" i="21"/>
  <c r="BE257" i="21"/>
  <c r="BD257" i="21"/>
  <c r="BC257" i="21"/>
  <c r="BB257" i="21"/>
  <c r="BA257" i="21"/>
  <c r="AZ257" i="21"/>
  <c r="AY257" i="21"/>
  <c r="AX257" i="21"/>
  <c r="AW257" i="21"/>
  <c r="AV257" i="21"/>
  <c r="BS256" i="21"/>
  <c r="BG256" i="21"/>
  <c r="BF256" i="21"/>
  <c r="BE256" i="21"/>
  <c r="BD256" i="21"/>
  <c r="BC256" i="21"/>
  <c r="BB256" i="21"/>
  <c r="BA256" i="21"/>
  <c r="AZ256" i="21"/>
  <c r="AY256" i="21"/>
  <c r="AX256" i="21"/>
  <c r="AW256" i="21"/>
  <c r="AV256" i="21"/>
  <c r="BS255" i="21"/>
  <c r="BG255" i="21"/>
  <c r="BF255" i="21"/>
  <c r="BE255" i="21"/>
  <c r="BD255" i="21"/>
  <c r="BC255" i="21"/>
  <c r="BB255" i="21"/>
  <c r="BA255" i="21"/>
  <c r="AZ255" i="21"/>
  <c r="AY255" i="21"/>
  <c r="AX255" i="21"/>
  <c r="AW255" i="21"/>
  <c r="AV255" i="21"/>
  <c r="BS254" i="21"/>
  <c r="BG254" i="21"/>
  <c r="BF254" i="21"/>
  <c r="BE254" i="21"/>
  <c r="BD254" i="21"/>
  <c r="BC254" i="21"/>
  <c r="BB254" i="21"/>
  <c r="BA254" i="21"/>
  <c r="AZ254" i="21"/>
  <c r="AY254" i="21"/>
  <c r="AX254" i="21"/>
  <c r="AW254" i="21"/>
  <c r="AV254" i="21"/>
  <c r="BS253" i="21"/>
  <c r="BG253" i="21"/>
  <c r="BF253" i="21"/>
  <c r="BE253" i="21"/>
  <c r="BD253" i="21"/>
  <c r="BC253" i="21"/>
  <c r="BB253" i="21"/>
  <c r="BA253" i="21"/>
  <c r="AZ253" i="21"/>
  <c r="AY253" i="21"/>
  <c r="AX253" i="21"/>
  <c r="AW253" i="21"/>
  <c r="AV253" i="21"/>
  <c r="BS252" i="21"/>
  <c r="BG252" i="21"/>
  <c r="BF252" i="21"/>
  <c r="BE252" i="21"/>
  <c r="BD252" i="21"/>
  <c r="BC252" i="21"/>
  <c r="BB252" i="21"/>
  <c r="BA252" i="21"/>
  <c r="AZ252" i="21"/>
  <c r="AY252" i="21"/>
  <c r="AX252" i="21"/>
  <c r="AW252" i="21"/>
  <c r="AV252" i="21"/>
  <c r="BS251" i="21"/>
  <c r="BG251" i="21"/>
  <c r="BF251" i="21"/>
  <c r="BE251" i="21"/>
  <c r="BD251" i="21"/>
  <c r="BC251" i="21"/>
  <c r="BB251" i="21"/>
  <c r="BA251" i="21"/>
  <c r="AZ251" i="21"/>
  <c r="AY251" i="21"/>
  <c r="AX251" i="21"/>
  <c r="AW251" i="21"/>
  <c r="AV251" i="21"/>
  <c r="BS250" i="21"/>
  <c r="BG250" i="21"/>
  <c r="BF250" i="21"/>
  <c r="BE250" i="21"/>
  <c r="BD250" i="21"/>
  <c r="BC250" i="21"/>
  <c r="BB250" i="21"/>
  <c r="BA250" i="21"/>
  <c r="AZ250" i="21"/>
  <c r="AY250" i="21"/>
  <c r="AX250" i="21"/>
  <c r="AW250" i="21"/>
  <c r="AV250" i="21"/>
  <c r="BS249" i="21"/>
  <c r="BG249" i="21"/>
  <c r="BF249" i="21"/>
  <c r="BE249" i="21"/>
  <c r="BD249" i="21"/>
  <c r="BC249" i="21"/>
  <c r="BB249" i="21"/>
  <c r="BA249" i="21"/>
  <c r="AZ249" i="21"/>
  <c r="AY249" i="21"/>
  <c r="AX249" i="21"/>
  <c r="AW249" i="21"/>
  <c r="AV249" i="21"/>
  <c r="BS248" i="21"/>
  <c r="BG248" i="21"/>
  <c r="BF248" i="21"/>
  <c r="BE248" i="21"/>
  <c r="BD248" i="21"/>
  <c r="BC248" i="21"/>
  <c r="BB248" i="21"/>
  <c r="BA248" i="21"/>
  <c r="AZ248" i="21"/>
  <c r="AY248" i="21"/>
  <c r="AX248" i="21"/>
  <c r="AW248" i="21"/>
  <c r="AV248" i="21"/>
  <c r="BS247" i="21"/>
  <c r="BG247" i="21"/>
  <c r="BF247" i="21"/>
  <c r="BE247" i="21"/>
  <c r="BD247" i="21"/>
  <c r="BC247" i="21"/>
  <c r="BB247" i="21"/>
  <c r="BA247" i="21"/>
  <c r="AZ247" i="21"/>
  <c r="AY247" i="21"/>
  <c r="AX247" i="21"/>
  <c r="AW247" i="21"/>
  <c r="AV247" i="21"/>
  <c r="BS246" i="21"/>
  <c r="BG246" i="21"/>
  <c r="BF246" i="21"/>
  <c r="BE246" i="21"/>
  <c r="BD246" i="21"/>
  <c r="BC246" i="21"/>
  <c r="BB246" i="21"/>
  <c r="BA246" i="21"/>
  <c r="AZ246" i="21"/>
  <c r="AY246" i="21"/>
  <c r="AX246" i="21"/>
  <c r="AW246" i="21"/>
  <c r="AV246" i="21"/>
  <c r="BS245" i="21"/>
  <c r="BG245" i="21"/>
  <c r="BF245" i="21"/>
  <c r="BE245" i="21"/>
  <c r="BD245" i="21"/>
  <c r="BC245" i="21"/>
  <c r="BB245" i="21"/>
  <c r="BA245" i="21"/>
  <c r="AZ245" i="21"/>
  <c r="AY245" i="21"/>
  <c r="AX245" i="21"/>
  <c r="AW245" i="21"/>
  <c r="AV245" i="21"/>
  <c r="BS244" i="21"/>
  <c r="BG244" i="21"/>
  <c r="BF244" i="21"/>
  <c r="BE244" i="21"/>
  <c r="BD244" i="21"/>
  <c r="BC244" i="21"/>
  <c r="BB244" i="21"/>
  <c r="BA244" i="21"/>
  <c r="AZ244" i="21"/>
  <c r="AY244" i="21"/>
  <c r="AX244" i="21"/>
  <c r="AW244" i="21"/>
  <c r="AV244" i="21"/>
  <c r="BS243" i="21"/>
  <c r="BG243" i="21"/>
  <c r="BF243" i="21"/>
  <c r="BE243" i="21"/>
  <c r="BD243" i="21"/>
  <c r="BC243" i="21"/>
  <c r="BB243" i="21"/>
  <c r="BA243" i="21"/>
  <c r="AZ243" i="21"/>
  <c r="AY243" i="21"/>
  <c r="AX243" i="21"/>
  <c r="AW243" i="21"/>
  <c r="AV243" i="21"/>
  <c r="BS242" i="21"/>
  <c r="BG242" i="21"/>
  <c r="BF242" i="21"/>
  <c r="BE242" i="21"/>
  <c r="BD242" i="21"/>
  <c r="BC242" i="21"/>
  <c r="BB242" i="21"/>
  <c r="BA242" i="21"/>
  <c r="AZ242" i="21"/>
  <c r="AY242" i="21"/>
  <c r="AX242" i="21"/>
  <c r="AW242" i="21"/>
  <c r="AV242" i="21"/>
  <c r="BS241" i="21"/>
  <c r="BG241" i="21"/>
  <c r="BF241" i="21"/>
  <c r="BE241" i="21"/>
  <c r="BD241" i="21"/>
  <c r="BC241" i="21"/>
  <c r="BB241" i="21"/>
  <c r="BA241" i="21"/>
  <c r="AZ241" i="21"/>
  <c r="AY241" i="21"/>
  <c r="AX241" i="21"/>
  <c r="AW241" i="21"/>
  <c r="AV241" i="21"/>
  <c r="BS240" i="21"/>
  <c r="BG240" i="21"/>
  <c r="BF240" i="21"/>
  <c r="BE240" i="21"/>
  <c r="BD240" i="21"/>
  <c r="BC240" i="21"/>
  <c r="BB240" i="21"/>
  <c r="BA240" i="21"/>
  <c r="AZ240" i="21"/>
  <c r="AY240" i="21"/>
  <c r="AX240" i="21"/>
  <c r="AW240" i="21"/>
  <c r="AV240" i="21"/>
  <c r="BS239" i="21"/>
  <c r="BG239" i="21"/>
  <c r="BF239" i="21"/>
  <c r="BE239" i="21"/>
  <c r="BD239" i="21"/>
  <c r="BC239" i="21"/>
  <c r="BB239" i="21"/>
  <c r="BA239" i="21"/>
  <c r="AZ239" i="21"/>
  <c r="AY239" i="21"/>
  <c r="AX239" i="21"/>
  <c r="AW239" i="21"/>
  <c r="AV239" i="21"/>
  <c r="BS238" i="21"/>
  <c r="BG238" i="21"/>
  <c r="BF238" i="21"/>
  <c r="BE238" i="21"/>
  <c r="BD238" i="21"/>
  <c r="BC238" i="21"/>
  <c r="BB238" i="21"/>
  <c r="BA238" i="21"/>
  <c r="AZ238" i="21"/>
  <c r="AY238" i="21"/>
  <c r="AX238" i="21"/>
  <c r="AW238" i="21"/>
  <c r="AV238" i="21"/>
  <c r="BS237" i="21"/>
  <c r="BG237" i="21"/>
  <c r="BF237" i="21"/>
  <c r="BE237" i="21"/>
  <c r="BD237" i="21"/>
  <c r="BC237" i="21"/>
  <c r="BB237" i="21"/>
  <c r="BA237" i="21"/>
  <c r="AZ237" i="21"/>
  <c r="AY237" i="21"/>
  <c r="AX237" i="21"/>
  <c r="AW237" i="21"/>
  <c r="AV237" i="21"/>
  <c r="BS236" i="21"/>
  <c r="BG236" i="21"/>
  <c r="BF236" i="21"/>
  <c r="BE236" i="21"/>
  <c r="BD236" i="21"/>
  <c r="BC236" i="21"/>
  <c r="BB236" i="21"/>
  <c r="BA236" i="21"/>
  <c r="AZ236" i="21"/>
  <c r="AY236" i="21"/>
  <c r="AX236" i="21"/>
  <c r="AW236" i="21"/>
  <c r="AV236" i="21"/>
  <c r="BS235" i="21"/>
  <c r="BG235" i="21"/>
  <c r="BF235" i="21"/>
  <c r="BE235" i="21"/>
  <c r="BD235" i="21"/>
  <c r="BC235" i="21"/>
  <c r="BB235" i="21"/>
  <c r="BA235" i="21"/>
  <c r="AZ235" i="21"/>
  <c r="AY235" i="21"/>
  <c r="AX235" i="21"/>
  <c r="AW235" i="21"/>
  <c r="AV235" i="21"/>
  <c r="BS234" i="21"/>
  <c r="BG234" i="21"/>
  <c r="BF234" i="21"/>
  <c r="BE234" i="21"/>
  <c r="BD234" i="21"/>
  <c r="BC234" i="21"/>
  <c r="BB234" i="21"/>
  <c r="BA234" i="21"/>
  <c r="AZ234" i="21"/>
  <c r="AY234" i="21"/>
  <c r="AX234" i="21"/>
  <c r="AW234" i="21"/>
  <c r="AV234" i="21"/>
  <c r="BS233" i="21"/>
  <c r="BG233" i="21"/>
  <c r="BF233" i="21"/>
  <c r="BE233" i="21"/>
  <c r="BD233" i="21"/>
  <c r="BC233" i="21"/>
  <c r="BB233" i="21"/>
  <c r="BA233" i="21"/>
  <c r="AZ233" i="21"/>
  <c r="AY233" i="21"/>
  <c r="AX233" i="21"/>
  <c r="AW233" i="21"/>
  <c r="AV233" i="21"/>
  <c r="BS232" i="21"/>
  <c r="BG232" i="21"/>
  <c r="BF232" i="21"/>
  <c r="BE232" i="21"/>
  <c r="BD232" i="21"/>
  <c r="BC232" i="21"/>
  <c r="BB232" i="21"/>
  <c r="BA232" i="21"/>
  <c r="AZ232" i="21"/>
  <c r="AY232" i="21"/>
  <c r="AX232" i="21"/>
  <c r="AW232" i="21"/>
  <c r="AV232" i="21"/>
  <c r="BS231" i="21"/>
  <c r="BG231" i="21"/>
  <c r="BF231" i="21"/>
  <c r="BE231" i="21"/>
  <c r="BD231" i="21"/>
  <c r="BC231" i="21"/>
  <c r="BB231" i="21"/>
  <c r="BA231" i="21"/>
  <c r="AZ231" i="21"/>
  <c r="AY231" i="21"/>
  <c r="AX231" i="21"/>
  <c r="AW231" i="21"/>
  <c r="AV231" i="21"/>
  <c r="BS230" i="21"/>
  <c r="BG230" i="21"/>
  <c r="BF230" i="21"/>
  <c r="BE230" i="21"/>
  <c r="BD230" i="21"/>
  <c r="BC230" i="21"/>
  <c r="BB230" i="21"/>
  <c r="BA230" i="21"/>
  <c r="AZ230" i="21"/>
  <c r="AY230" i="21"/>
  <c r="AX230" i="21"/>
  <c r="AW230" i="21"/>
  <c r="AV230" i="21"/>
  <c r="BS229" i="21"/>
  <c r="BG229" i="21"/>
  <c r="BF229" i="21"/>
  <c r="BE229" i="21"/>
  <c r="BD229" i="21"/>
  <c r="BC229" i="21"/>
  <c r="BB229" i="21"/>
  <c r="BA229" i="21"/>
  <c r="AZ229" i="21"/>
  <c r="AY229" i="21"/>
  <c r="AX229" i="21"/>
  <c r="AW229" i="21"/>
  <c r="AV229" i="21"/>
  <c r="BS228" i="21"/>
  <c r="BG228" i="21"/>
  <c r="BF228" i="21"/>
  <c r="BE228" i="21"/>
  <c r="BD228" i="21"/>
  <c r="BC228" i="21"/>
  <c r="BB228" i="21"/>
  <c r="BA228" i="21"/>
  <c r="AZ228" i="21"/>
  <c r="AY228" i="21"/>
  <c r="AX228" i="21"/>
  <c r="AW228" i="21"/>
  <c r="AV228" i="21"/>
  <c r="BS227" i="21"/>
  <c r="BG227" i="21"/>
  <c r="BF227" i="21"/>
  <c r="BE227" i="21"/>
  <c r="BD227" i="21"/>
  <c r="BC227" i="21"/>
  <c r="BB227" i="21"/>
  <c r="BA227" i="21"/>
  <c r="AZ227" i="21"/>
  <c r="AY227" i="21"/>
  <c r="AX227" i="21"/>
  <c r="AW227" i="21"/>
  <c r="AV227" i="21"/>
  <c r="BS226" i="21"/>
  <c r="BG226" i="21"/>
  <c r="BF226" i="21"/>
  <c r="BE226" i="21"/>
  <c r="BD226" i="21"/>
  <c r="BC226" i="21"/>
  <c r="BB226" i="21"/>
  <c r="BA226" i="21"/>
  <c r="AZ226" i="21"/>
  <c r="AY226" i="21"/>
  <c r="AX226" i="21"/>
  <c r="AW226" i="21"/>
  <c r="AV226" i="21"/>
  <c r="BS225" i="21"/>
  <c r="BG225" i="21"/>
  <c r="BF225" i="21"/>
  <c r="BE225" i="21"/>
  <c r="BD225" i="21"/>
  <c r="BC225" i="21"/>
  <c r="BB225" i="21"/>
  <c r="BA225" i="21"/>
  <c r="AZ225" i="21"/>
  <c r="AY225" i="21"/>
  <c r="AX225" i="21"/>
  <c r="AW225" i="21"/>
  <c r="AV225" i="21"/>
  <c r="BS224" i="21"/>
  <c r="BG224" i="21"/>
  <c r="BF224" i="21"/>
  <c r="BE224" i="21"/>
  <c r="BD224" i="21"/>
  <c r="BC224" i="21"/>
  <c r="BB224" i="21"/>
  <c r="BA224" i="21"/>
  <c r="AZ224" i="21"/>
  <c r="AY224" i="21"/>
  <c r="AX224" i="21"/>
  <c r="AW224" i="21"/>
  <c r="AV224" i="21"/>
  <c r="BS223" i="21"/>
  <c r="BG223" i="21"/>
  <c r="BF223" i="21"/>
  <c r="BE223" i="21"/>
  <c r="BD223" i="21"/>
  <c r="BC223" i="21"/>
  <c r="BB223" i="21"/>
  <c r="BA223" i="21"/>
  <c r="AZ223" i="21"/>
  <c r="AY223" i="21"/>
  <c r="AX223" i="21"/>
  <c r="AW223" i="21"/>
  <c r="AV223" i="21"/>
  <c r="BS222" i="21"/>
  <c r="BG222" i="21"/>
  <c r="BF222" i="21"/>
  <c r="BE222" i="21"/>
  <c r="BD222" i="21"/>
  <c r="BC222" i="21"/>
  <c r="BB222" i="21"/>
  <c r="BA222" i="21"/>
  <c r="AZ222" i="21"/>
  <c r="AY222" i="21"/>
  <c r="AX222" i="21"/>
  <c r="AW222" i="21"/>
  <c r="AV222" i="21"/>
  <c r="BS221" i="21"/>
  <c r="BG221" i="21"/>
  <c r="BF221" i="21"/>
  <c r="BE221" i="21"/>
  <c r="BD221" i="21"/>
  <c r="BC221" i="21"/>
  <c r="BB221" i="21"/>
  <c r="BA221" i="21"/>
  <c r="AZ221" i="21"/>
  <c r="AY221" i="21"/>
  <c r="AX221" i="21"/>
  <c r="AW221" i="21"/>
  <c r="AV221" i="21"/>
  <c r="BS220" i="21"/>
  <c r="BG220" i="21"/>
  <c r="BF220" i="21"/>
  <c r="BE220" i="21"/>
  <c r="BD220" i="21"/>
  <c r="BC220" i="21"/>
  <c r="BB220" i="21"/>
  <c r="BA220" i="21"/>
  <c r="AZ220" i="21"/>
  <c r="AY220" i="21"/>
  <c r="AX220" i="21"/>
  <c r="AW220" i="21"/>
  <c r="AV220" i="21"/>
  <c r="BS219" i="21"/>
  <c r="BG219" i="21"/>
  <c r="BF219" i="21"/>
  <c r="BE219" i="21"/>
  <c r="BD219" i="21"/>
  <c r="BC219" i="21"/>
  <c r="BB219" i="21"/>
  <c r="BA219" i="21"/>
  <c r="AZ219" i="21"/>
  <c r="AY219" i="21"/>
  <c r="AX219" i="21"/>
  <c r="AW219" i="21"/>
  <c r="AV219" i="21"/>
  <c r="BS218" i="21"/>
  <c r="BG218" i="21"/>
  <c r="BF218" i="21"/>
  <c r="BE218" i="21"/>
  <c r="BD218" i="21"/>
  <c r="BC218" i="21"/>
  <c r="BB218" i="21"/>
  <c r="BA218" i="21"/>
  <c r="AZ218" i="21"/>
  <c r="AY218" i="21"/>
  <c r="AX218" i="21"/>
  <c r="AW218" i="21"/>
  <c r="AV218" i="21"/>
  <c r="BS217" i="21"/>
  <c r="BG217" i="21"/>
  <c r="BF217" i="21"/>
  <c r="BE217" i="21"/>
  <c r="BD217" i="21"/>
  <c r="BC217" i="21"/>
  <c r="BB217" i="21"/>
  <c r="BA217" i="21"/>
  <c r="AZ217" i="21"/>
  <c r="AY217" i="21"/>
  <c r="AX217" i="21"/>
  <c r="AW217" i="21"/>
  <c r="AV217" i="21"/>
  <c r="BS216" i="21"/>
  <c r="BG216" i="21"/>
  <c r="BF216" i="21"/>
  <c r="BE216" i="21"/>
  <c r="BD216" i="21"/>
  <c r="BC216" i="21"/>
  <c r="BB216" i="21"/>
  <c r="BA216" i="21"/>
  <c r="AZ216" i="21"/>
  <c r="AY216" i="21"/>
  <c r="AX216" i="21"/>
  <c r="AW216" i="21"/>
  <c r="AV216" i="21"/>
  <c r="BS215" i="21"/>
  <c r="BG215" i="21"/>
  <c r="BF215" i="21"/>
  <c r="BE215" i="21"/>
  <c r="BD215" i="21"/>
  <c r="BC215" i="21"/>
  <c r="BB215" i="21"/>
  <c r="BA215" i="21"/>
  <c r="AZ215" i="21"/>
  <c r="AY215" i="21"/>
  <c r="AX215" i="21"/>
  <c r="AW215" i="21"/>
  <c r="AV215" i="21"/>
  <c r="BS214" i="21"/>
  <c r="BG214" i="21"/>
  <c r="BF214" i="21"/>
  <c r="BE214" i="21"/>
  <c r="BD214" i="21"/>
  <c r="BC214" i="21"/>
  <c r="BB214" i="21"/>
  <c r="BA214" i="21"/>
  <c r="AZ214" i="21"/>
  <c r="AY214" i="21"/>
  <c r="AX214" i="21"/>
  <c r="AW214" i="21"/>
  <c r="AV214" i="21"/>
  <c r="BS213" i="21"/>
  <c r="BG213" i="21"/>
  <c r="BF213" i="21"/>
  <c r="BE213" i="21"/>
  <c r="BD213" i="21"/>
  <c r="BC213" i="21"/>
  <c r="BB213" i="21"/>
  <c r="BA213" i="21"/>
  <c r="AZ213" i="21"/>
  <c r="AY213" i="21"/>
  <c r="AX213" i="21"/>
  <c r="AW213" i="21"/>
  <c r="AV213" i="21"/>
  <c r="BS212" i="21"/>
  <c r="BG212" i="21"/>
  <c r="BF212" i="21"/>
  <c r="BE212" i="21"/>
  <c r="BD212" i="21"/>
  <c r="BC212" i="21"/>
  <c r="BB212" i="21"/>
  <c r="BA212" i="21"/>
  <c r="AZ212" i="21"/>
  <c r="AY212" i="21"/>
  <c r="AX212" i="21"/>
  <c r="AW212" i="21"/>
  <c r="AV212" i="21"/>
  <c r="BS211" i="21"/>
  <c r="BG211" i="21"/>
  <c r="BF211" i="21"/>
  <c r="BE211" i="21"/>
  <c r="BD211" i="21"/>
  <c r="BC211" i="21"/>
  <c r="BB211" i="21"/>
  <c r="BA211" i="21"/>
  <c r="AZ211" i="21"/>
  <c r="AY211" i="21"/>
  <c r="AX211" i="21"/>
  <c r="AW211" i="21"/>
  <c r="AV211" i="21"/>
  <c r="BS210" i="21"/>
  <c r="BG210" i="21"/>
  <c r="BF210" i="21"/>
  <c r="BE210" i="21"/>
  <c r="BD210" i="21"/>
  <c r="BC210" i="21"/>
  <c r="BB210" i="21"/>
  <c r="BA210" i="21"/>
  <c r="AZ210" i="21"/>
  <c r="AY210" i="21"/>
  <c r="AX210" i="21"/>
  <c r="AW210" i="21"/>
  <c r="AV210" i="21"/>
  <c r="BS209" i="21"/>
  <c r="BG209" i="21"/>
  <c r="BF209" i="21"/>
  <c r="BE209" i="21"/>
  <c r="BD209" i="21"/>
  <c r="BC209" i="21"/>
  <c r="BB209" i="21"/>
  <c r="BA209" i="21"/>
  <c r="AZ209" i="21"/>
  <c r="AY209" i="21"/>
  <c r="AX209" i="21"/>
  <c r="AW209" i="21"/>
  <c r="AV209" i="21"/>
  <c r="BS208" i="21"/>
  <c r="BG208" i="21"/>
  <c r="BF208" i="21"/>
  <c r="BE208" i="21"/>
  <c r="BD208" i="21"/>
  <c r="BC208" i="21"/>
  <c r="BB208" i="21"/>
  <c r="BA208" i="21"/>
  <c r="AZ208" i="21"/>
  <c r="AY208" i="21"/>
  <c r="AX208" i="21"/>
  <c r="AW208" i="21"/>
  <c r="AV208" i="21"/>
  <c r="BS207" i="21"/>
  <c r="BG207" i="21"/>
  <c r="BF207" i="21"/>
  <c r="BE207" i="21"/>
  <c r="BD207" i="21"/>
  <c r="BC207" i="21"/>
  <c r="BB207" i="21"/>
  <c r="BA207" i="21"/>
  <c r="AZ207" i="21"/>
  <c r="AY207" i="21"/>
  <c r="AX207" i="21"/>
  <c r="AW207" i="21"/>
  <c r="AV207" i="21"/>
  <c r="BS206" i="21"/>
  <c r="BG206" i="21"/>
  <c r="BF206" i="21"/>
  <c r="BE206" i="21"/>
  <c r="BD206" i="21"/>
  <c r="BC206" i="21"/>
  <c r="BB206" i="21"/>
  <c r="BA206" i="21"/>
  <c r="AZ206" i="21"/>
  <c r="AY206" i="21"/>
  <c r="AX206" i="21"/>
  <c r="AW206" i="21"/>
  <c r="AV206" i="21"/>
  <c r="BS205" i="21"/>
  <c r="BG205" i="21"/>
  <c r="BF205" i="21"/>
  <c r="BE205" i="21"/>
  <c r="BD205" i="21"/>
  <c r="BC205" i="21"/>
  <c r="BB205" i="21"/>
  <c r="BA205" i="21"/>
  <c r="AZ205" i="21"/>
  <c r="AY205" i="21"/>
  <c r="AX205" i="21"/>
  <c r="AW205" i="21"/>
  <c r="AV205" i="21"/>
  <c r="BS204" i="21"/>
  <c r="BG204" i="21"/>
  <c r="BF204" i="21"/>
  <c r="BE204" i="21"/>
  <c r="BD204" i="21"/>
  <c r="BC204" i="21"/>
  <c r="BB204" i="21"/>
  <c r="BA204" i="21"/>
  <c r="AZ204" i="21"/>
  <c r="AY204" i="21"/>
  <c r="AX204" i="21"/>
  <c r="AW204" i="21"/>
  <c r="AV204" i="21"/>
  <c r="BS203" i="21"/>
  <c r="BG203" i="21"/>
  <c r="BF203" i="21"/>
  <c r="BE203" i="21"/>
  <c r="BD203" i="21"/>
  <c r="BC203" i="21"/>
  <c r="BB203" i="21"/>
  <c r="BA203" i="21"/>
  <c r="AZ203" i="21"/>
  <c r="AY203" i="21"/>
  <c r="AX203" i="21"/>
  <c r="AW203" i="21"/>
  <c r="AV203" i="21"/>
  <c r="BS202" i="21"/>
  <c r="BG202" i="21"/>
  <c r="BF202" i="21"/>
  <c r="BE202" i="21"/>
  <c r="BD202" i="21"/>
  <c r="BC202" i="21"/>
  <c r="BB202" i="21"/>
  <c r="BA202" i="21"/>
  <c r="AZ202" i="21"/>
  <c r="AY202" i="21"/>
  <c r="AX202" i="21"/>
  <c r="AW202" i="21"/>
  <c r="AV202" i="21"/>
  <c r="BS201" i="21"/>
  <c r="BG201" i="21"/>
  <c r="BF201" i="21"/>
  <c r="BE201" i="21"/>
  <c r="BD201" i="21"/>
  <c r="BC201" i="21"/>
  <c r="BB201" i="21"/>
  <c r="BA201" i="21"/>
  <c r="AZ201" i="21"/>
  <c r="AY201" i="21"/>
  <c r="AX201" i="21"/>
  <c r="AW201" i="21"/>
  <c r="AV201" i="21"/>
  <c r="BS200" i="21"/>
  <c r="BG200" i="21"/>
  <c r="BF200" i="21"/>
  <c r="BE200" i="21"/>
  <c r="BD200" i="21"/>
  <c r="BC200" i="21"/>
  <c r="BB200" i="21"/>
  <c r="BA200" i="21"/>
  <c r="AZ200" i="21"/>
  <c r="AY200" i="21"/>
  <c r="AX200" i="21"/>
  <c r="AW200" i="21"/>
  <c r="AV200" i="21"/>
  <c r="BS199" i="21"/>
  <c r="BG199" i="21"/>
  <c r="BF199" i="21"/>
  <c r="BE199" i="21"/>
  <c r="BD199" i="21"/>
  <c r="BC199" i="21"/>
  <c r="BB199" i="21"/>
  <c r="BA199" i="21"/>
  <c r="AZ199" i="21"/>
  <c r="AY199" i="21"/>
  <c r="AX199" i="21"/>
  <c r="AW199" i="21"/>
  <c r="AV199" i="21"/>
  <c r="BS198" i="21"/>
  <c r="BG198" i="21"/>
  <c r="BF198" i="21"/>
  <c r="BE198" i="21"/>
  <c r="BD198" i="21"/>
  <c r="BC198" i="21"/>
  <c r="BB198" i="21"/>
  <c r="BA198" i="21"/>
  <c r="AZ198" i="21"/>
  <c r="AY198" i="21"/>
  <c r="AX198" i="21"/>
  <c r="AW198" i="21"/>
  <c r="AV198" i="21"/>
  <c r="BS197" i="21"/>
  <c r="BG197" i="21"/>
  <c r="BF197" i="21"/>
  <c r="BE197" i="21"/>
  <c r="BD197" i="21"/>
  <c r="BC197" i="21"/>
  <c r="BB197" i="21"/>
  <c r="BA197" i="21"/>
  <c r="AZ197" i="21"/>
  <c r="AY197" i="21"/>
  <c r="AX197" i="21"/>
  <c r="AW197" i="21"/>
  <c r="AV197" i="21"/>
  <c r="BS196" i="21"/>
  <c r="BG196" i="21"/>
  <c r="BF196" i="21"/>
  <c r="BE196" i="21"/>
  <c r="BD196" i="21"/>
  <c r="BC196" i="21"/>
  <c r="BB196" i="21"/>
  <c r="BA196" i="21"/>
  <c r="AZ196" i="21"/>
  <c r="AY196" i="21"/>
  <c r="AX196" i="21"/>
  <c r="AW196" i="21"/>
  <c r="AV196" i="21"/>
  <c r="BS195" i="21"/>
  <c r="BG195" i="21"/>
  <c r="BF195" i="21"/>
  <c r="BE195" i="21"/>
  <c r="BD195" i="21"/>
  <c r="BC195" i="21"/>
  <c r="BB195" i="21"/>
  <c r="BA195" i="21"/>
  <c r="AZ195" i="21"/>
  <c r="AY195" i="21"/>
  <c r="AX195" i="21"/>
  <c r="AW195" i="21"/>
  <c r="AV195" i="21"/>
  <c r="BS194" i="21"/>
  <c r="BG194" i="21"/>
  <c r="BF194" i="21"/>
  <c r="BE194" i="21"/>
  <c r="BD194" i="21"/>
  <c r="BC194" i="21"/>
  <c r="BB194" i="21"/>
  <c r="BA194" i="21"/>
  <c r="AZ194" i="21"/>
  <c r="AY194" i="21"/>
  <c r="AX194" i="21"/>
  <c r="AW194" i="21"/>
  <c r="AV194" i="21"/>
  <c r="BS193" i="21"/>
  <c r="BG193" i="21"/>
  <c r="BF193" i="21"/>
  <c r="BE193" i="21"/>
  <c r="BD193" i="21"/>
  <c r="BC193" i="21"/>
  <c r="BB193" i="21"/>
  <c r="BA193" i="21"/>
  <c r="AZ193" i="21"/>
  <c r="AY193" i="21"/>
  <c r="AX193" i="21"/>
  <c r="AW193" i="21"/>
  <c r="AV193" i="21"/>
  <c r="BS192" i="21"/>
  <c r="BG192" i="21"/>
  <c r="BF192" i="21"/>
  <c r="BE192" i="21"/>
  <c r="BD192" i="21"/>
  <c r="BC192" i="21"/>
  <c r="BB192" i="21"/>
  <c r="BA192" i="21"/>
  <c r="AZ192" i="21"/>
  <c r="AY192" i="21"/>
  <c r="AX192" i="21"/>
  <c r="AW192" i="21"/>
  <c r="AV192" i="21"/>
  <c r="BS191" i="21"/>
  <c r="BG191" i="21"/>
  <c r="BF191" i="21"/>
  <c r="BE191" i="21"/>
  <c r="BD191" i="21"/>
  <c r="BC191" i="21"/>
  <c r="BB191" i="21"/>
  <c r="BA191" i="21"/>
  <c r="AZ191" i="21"/>
  <c r="AY191" i="21"/>
  <c r="AX191" i="21"/>
  <c r="AW191" i="21"/>
  <c r="AV191" i="21"/>
  <c r="BS190" i="21"/>
  <c r="BG190" i="21"/>
  <c r="BF190" i="21"/>
  <c r="BE190" i="21"/>
  <c r="BD190" i="21"/>
  <c r="BC190" i="21"/>
  <c r="BB190" i="21"/>
  <c r="BA190" i="21"/>
  <c r="AZ190" i="21"/>
  <c r="AY190" i="21"/>
  <c r="AX190" i="21"/>
  <c r="AW190" i="21"/>
  <c r="AV190" i="21"/>
  <c r="BS189" i="21"/>
  <c r="BG189" i="21"/>
  <c r="BF189" i="21"/>
  <c r="BE189" i="21"/>
  <c r="BD189" i="21"/>
  <c r="BC189" i="21"/>
  <c r="BB189" i="21"/>
  <c r="BA189" i="21"/>
  <c r="AZ189" i="21"/>
  <c r="AY189" i="21"/>
  <c r="AX189" i="21"/>
  <c r="AW189" i="21"/>
  <c r="AV189" i="21"/>
  <c r="BS188" i="21"/>
  <c r="BG188" i="21"/>
  <c r="BF188" i="21"/>
  <c r="BE188" i="21"/>
  <c r="BD188" i="21"/>
  <c r="BC188" i="21"/>
  <c r="BB188" i="21"/>
  <c r="BA188" i="21"/>
  <c r="AZ188" i="21"/>
  <c r="AY188" i="21"/>
  <c r="AX188" i="21"/>
  <c r="AW188" i="21"/>
  <c r="AV188" i="21"/>
  <c r="BS187" i="21"/>
  <c r="BG187" i="21"/>
  <c r="BF187" i="21"/>
  <c r="BE187" i="21"/>
  <c r="BD187" i="21"/>
  <c r="BC187" i="21"/>
  <c r="BB187" i="21"/>
  <c r="BA187" i="21"/>
  <c r="AZ187" i="21"/>
  <c r="AY187" i="21"/>
  <c r="AX187" i="21"/>
  <c r="AW187" i="21"/>
  <c r="AV187" i="21"/>
  <c r="BS186" i="21"/>
  <c r="BG186" i="21"/>
  <c r="BF186" i="21"/>
  <c r="BE186" i="21"/>
  <c r="BD186" i="21"/>
  <c r="BC186" i="21"/>
  <c r="BB186" i="21"/>
  <c r="BA186" i="21"/>
  <c r="AZ186" i="21"/>
  <c r="AY186" i="21"/>
  <c r="AX186" i="21"/>
  <c r="AW186" i="21"/>
  <c r="AV186" i="21"/>
  <c r="BS185" i="21"/>
  <c r="BG185" i="21"/>
  <c r="BF185" i="21"/>
  <c r="BE185" i="21"/>
  <c r="BD185" i="21"/>
  <c r="BC185" i="21"/>
  <c r="BB185" i="21"/>
  <c r="BA185" i="21"/>
  <c r="AZ185" i="21"/>
  <c r="AY185" i="21"/>
  <c r="AX185" i="21"/>
  <c r="AW185" i="21"/>
  <c r="AV185" i="21"/>
  <c r="BS184" i="21"/>
  <c r="BG184" i="21"/>
  <c r="BF184" i="21"/>
  <c r="BE184" i="21"/>
  <c r="BD184" i="21"/>
  <c r="BC184" i="21"/>
  <c r="BB184" i="21"/>
  <c r="BA184" i="21"/>
  <c r="AZ184" i="21"/>
  <c r="AY184" i="21"/>
  <c r="AX184" i="21"/>
  <c r="AW184" i="21"/>
  <c r="AV184" i="21"/>
  <c r="BS183" i="21"/>
  <c r="BG183" i="21"/>
  <c r="BF183" i="21"/>
  <c r="BE183" i="21"/>
  <c r="BD183" i="21"/>
  <c r="BC183" i="21"/>
  <c r="BB183" i="21"/>
  <c r="BA183" i="21"/>
  <c r="AZ183" i="21"/>
  <c r="AY183" i="21"/>
  <c r="AX183" i="21"/>
  <c r="AW183" i="21"/>
  <c r="AV183" i="21"/>
  <c r="BS182" i="21"/>
  <c r="BG182" i="21"/>
  <c r="BF182" i="21"/>
  <c r="BE182" i="21"/>
  <c r="BD182" i="21"/>
  <c r="BC182" i="21"/>
  <c r="BB182" i="21"/>
  <c r="BA182" i="21"/>
  <c r="AZ182" i="21"/>
  <c r="AY182" i="21"/>
  <c r="AX182" i="21"/>
  <c r="AW182" i="21"/>
  <c r="AV182" i="21"/>
  <c r="BS181" i="21"/>
  <c r="BG181" i="21"/>
  <c r="BF181" i="21"/>
  <c r="BE181" i="21"/>
  <c r="BD181" i="21"/>
  <c r="BC181" i="21"/>
  <c r="BB181" i="21"/>
  <c r="BA181" i="21"/>
  <c r="AZ181" i="21"/>
  <c r="AY181" i="21"/>
  <c r="AX181" i="21"/>
  <c r="AW181" i="21"/>
  <c r="AV181" i="21"/>
  <c r="BS180" i="21"/>
  <c r="BG180" i="21"/>
  <c r="BF180" i="21"/>
  <c r="BE180" i="21"/>
  <c r="BD180" i="21"/>
  <c r="BC180" i="21"/>
  <c r="BB180" i="21"/>
  <c r="BA180" i="21"/>
  <c r="AZ180" i="21"/>
  <c r="AY180" i="21"/>
  <c r="AX180" i="21"/>
  <c r="AW180" i="21"/>
  <c r="AV180" i="21"/>
  <c r="BS179" i="21"/>
  <c r="BG179" i="21"/>
  <c r="BF179" i="21"/>
  <c r="BE179" i="21"/>
  <c r="BD179" i="21"/>
  <c r="BC179" i="21"/>
  <c r="BB179" i="21"/>
  <c r="BA179" i="21"/>
  <c r="AZ179" i="21"/>
  <c r="AY179" i="21"/>
  <c r="AX179" i="21"/>
  <c r="AW179" i="21"/>
  <c r="AV179" i="21"/>
  <c r="BS178" i="21"/>
  <c r="BG178" i="21"/>
  <c r="BF178" i="21"/>
  <c r="BE178" i="21"/>
  <c r="BD178" i="21"/>
  <c r="BC178" i="21"/>
  <c r="BB178" i="21"/>
  <c r="BA178" i="21"/>
  <c r="AZ178" i="21"/>
  <c r="AY178" i="21"/>
  <c r="AX178" i="21"/>
  <c r="AW178" i="21"/>
  <c r="AV178" i="21"/>
  <c r="BS177" i="21"/>
  <c r="BG177" i="21"/>
  <c r="BF177" i="21"/>
  <c r="BE177" i="21"/>
  <c r="BD177" i="21"/>
  <c r="BC177" i="21"/>
  <c r="BB177" i="21"/>
  <c r="BA177" i="21"/>
  <c r="AZ177" i="21"/>
  <c r="AY177" i="21"/>
  <c r="AX177" i="21"/>
  <c r="AW177" i="21"/>
  <c r="AV177" i="21"/>
  <c r="BS176" i="21"/>
  <c r="BG176" i="21"/>
  <c r="BF176" i="21"/>
  <c r="BE176" i="21"/>
  <c r="BD176" i="21"/>
  <c r="BC176" i="21"/>
  <c r="BB176" i="21"/>
  <c r="BA176" i="21"/>
  <c r="AZ176" i="21"/>
  <c r="AY176" i="21"/>
  <c r="AX176" i="21"/>
  <c r="AW176" i="21"/>
  <c r="AV176" i="21"/>
  <c r="BS175" i="21"/>
  <c r="BG175" i="21"/>
  <c r="BF175" i="21"/>
  <c r="BE175" i="21"/>
  <c r="BD175" i="21"/>
  <c r="BC175" i="21"/>
  <c r="BB175" i="21"/>
  <c r="BA175" i="21"/>
  <c r="AZ175" i="21"/>
  <c r="AY175" i="21"/>
  <c r="AX175" i="21"/>
  <c r="AW175" i="21"/>
  <c r="AV175" i="21"/>
  <c r="BS174" i="21"/>
  <c r="BG174" i="21"/>
  <c r="BF174" i="21"/>
  <c r="BE174" i="21"/>
  <c r="BD174" i="21"/>
  <c r="BC174" i="21"/>
  <c r="BB174" i="21"/>
  <c r="BA174" i="21"/>
  <c r="AZ174" i="21"/>
  <c r="AY174" i="21"/>
  <c r="AX174" i="21"/>
  <c r="AW174" i="21"/>
  <c r="AV174" i="21"/>
  <c r="BS173" i="21"/>
  <c r="BG173" i="21"/>
  <c r="BF173" i="21"/>
  <c r="BE173" i="21"/>
  <c r="BD173" i="21"/>
  <c r="BC173" i="21"/>
  <c r="BB173" i="21"/>
  <c r="BA173" i="21"/>
  <c r="AZ173" i="21"/>
  <c r="AY173" i="21"/>
  <c r="AX173" i="21"/>
  <c r="AW173" i="21"/>
  <c r="AV173" i="21"/>
  <c r="BS172" i="21"/>
  <c r="BG172" i="21"/>
  <c r="BF172" i="21"/>
  <c r="BE172" i="21"/>
  <c r="BD172" i="21"/>
  <c r="BC172" i="21"/>
  <c r="BB172" i="21"/>
  <c r="BA172" i="21"/>
  <c r="AZ172" i="21"/>
  <c r="AY172" i="21"/>
  <c r="AX172" i="21"/>
  <c r="AW172" i="21"/>
  <c r="AV172" i="21"/>
  <c r="BS171" i="21"/>
  <c r="BG171" i="21"/>
  <c r="BF171" i="21"/>
  <c r="BE171" i="21"/>
  <c r="BD171" i="21"/>
  <c r="BC171" i="21"/>
  <c r="BB171" i="21"/>
  <c r="BA171" i="21"/>
  <c r="AZ171" i="21"/>
  <c r="AY171" i="21"/>
  <c r="AX171" i="21"/>
  <c r="AW171" i="21"/>
  <c r="AV171" i="21"/>
  <c r="BS170" i="21"/>
  <c r="BG170" i="21"/>
  <c r="BF170" i="21"/>
  <c r="BE170" i="21"/>
  <c r="BD170" i="21"/>
  <c r="BC170" i="21"/>
  <c r="BB170" i="21"/>
  <c r="BA170" i="21"/>
  <c r="AZ170" i="21"/>
  <c r="AY170" i="21"/>
  <c r="AX170" i="21"/>
  <c r="AW170" i="21"/>
  <c r="AV170" i="21"/>
  <c r="BS169" i="21"/>
  <c r="BG169" i="21"/>
  <c r="BF169" i="21"/>
  <c r="BE169" i="21"/>
  <c r="BD169" i="21"/>
  <c r="BC169" i="21"/>
  <c r="BB169" i="21"/>
  <c r="BA169" i="21"/>
  <c r="AZ169" i="21"/>
  <c r="AY169" i="21"/>
  <c r="AX169" i="21"/>
  <c r="AW169" i="21"/>
  <c r="AV169" i="21"/>
  <c r="BS168" i="21"/>
  <c r="BG168" i="21"/>
  <c r="BF168" i="21"/>
  <c r="BE168" i="21"/>
  <c r="BD168" i="21"/>
  <c r="BC168" i="21"/>
  <c r="BB168" i="21"/>
  <c r="BA168" i="21"/>
  <c r="AZ168" i="21"/>
  <c r="AY168" i="21"/>
  <c r="AX168" i="21"/>
  <c r="AW168" i="21"/>
  <c r="AV168" i="21"/>
  <c r="BS167" i="21"/>
  <c r="BG167" i="21"/>
  <c r="BF167" i="21"/>
  <c r="BE167" i="21"/>
  <c r="BD167" i="21"/>
  <c r="BC167" i="21"/>
  <c r="BB167" i="21"/>
  <c r="BA167" i="21"/>
  <c r="AZ167" i="21"/>
  <c r="AY167" i="21"/>
  <c r="AX167" i="21"/>
  <c r="AW167" i="21"/>
  <c r="AV167" i="21"/>
  <c r="BS166" i="21"/>
  <c r="BG166" i="21"/>
  <c r="BF166" i="21"/>
  <c r="BE166" i="21"/>
  <c r="BD166" i="21"/>
  <c r="BC166" i="21"/>
  <c r="BB166" i="21"/>
  <c r="BA166" i="21"/>
  <c r="AZ166" i="21"/>
  <c r="AY166" i="21"/>
  <c r="AX166" i="21"/>
  <c r="AW166" i="21"/>
  <c r="AV166" i="21"/>
  <c r="BS165" i="21"/>
  <c r="BG165" i="21"/>
  <c r="BF165" i="21"/>
  <c r="BE165" i="21"/>
  <c r="BD165" i="21"/>
  <c r="BC165" i="21"/>
  <c r="BB165" i="21"/>
  <c r="BA165" i="21"/>
  <c r="AZ165" i="21"/>
  <c r="AY165" i="21"/>
  <c r="AX165" i="21"/>
  <c r="AW165" i="21"/>
  <c r="AV165" i="21"/>
  <c r="BS164" i="21"/>
  <c r="BG164" i="21"/>
  <c r="BF164" i="21"/>
  <c r="BE164" i="21"/>
  <c r="BD164" i="21"/>
  <c r="BC164" i="21"/>
  <c r="BB164" i="21"/>
  <c r="BA164" i="21"/>
  <c r="AZ164" i="21"/>
  <c r="AY164" i="21"/>
  <c r="AX164" i="21"/>
  <c r="AW164" i="21"/>
  <c r="AV164" i="21"/>
  <c r="BS163" i="21"/>
  <c r="BG163" i="21"/>
  <c r="BF163" i="21"/>
  <c r="BE163" i="21"/>
  <c r="BD163" i="21"/>
  <c r="BC163" i="21"/>
  <c r="BB163" i="21"/>
  <c r="BA163" i="21"/>
  <c r="AZ163" i="21"/>
  <c r="AY163" i="21"/>
  <c r="AX163" i="21"/>
  <c r="AW163" i="21"/>
  <c r="AV163" i="21"/>
  <c r="BS162" i="21"/>
  <c r="BG162" i="21"/>
  <c r="BF162" i="21"/>
  <c r="BE162" i="21"/>
  <c r="BD162" i="21"/>
  <c r="BC162" i="21"/>
  <c r="BB162" i="21"/>
  <c r="BA162" i="21"/>
  <c r="AZ162" i="21"/>
  <c r="AY162" i="21"/>
  <c r="AX162" i="21"/>
  <c r="AW162" i="21"/>
  <c r="AV162" i="21"/>
  <c r="BS161" i="21"/>
  <c r="BG161" i="21"/>
  <c r="BF161" i="21"/>
  <c r="BE161" i="21"/>
  <c r="BD161" i="21"/>
  <c r="BC161" i="21"/>
  <c r="BB161" i="21"/>
  <c r="BA161" i="21"/>
  <c r="AZ161" i="21"/>
  <c r="AY161" i="21"/>
  <c r="AX161" i="21"/>
  <c r="AW161" i="21"/>
  <c r="AV161" i="21"/>
  <c r="BS160" i="21"/>
  <c r="BG160" i="21"/>
  <c r="BF160" i="21"/>
  <c r="BE160" i="21"/>
  <c r="BD160" i="21"/>
  <c r="BC160" i="21"/>
  <c r="BB160" i="21"/>
  <c r="BA160" i="21"/>
  <c r="AZ160" i="21"/>
  <c r="AY160" i="21"/>
  <c r="AX160" i="21"/>
  <c r="AW160" i="21"/>
  <c r="AV160" i="21"/>
  <c r="BS159" i="21"/>
  <c r="BG159" i="21"/>
  <c r="BF159" i="21"/>
  <c r="BE159" i="21"/>
  <c r="BD159" i="21"/>
  <c r="BC159" i="21"/>
  <c r="BB159" i="21"/>
  <c r="BA159" i="21"/>
  <c r="AZ159" i="21"/>
  <c r="AY159" i="21"/>
  <c r="AX159" i="21"/>
  <c r="AW159" i="21"/>
  <c r="AV159" i="21"/>
  <c r="BS158" i="21"/>
  <c r="BG158" i="21"/>
  <c r="BF158" i="21"/>
  <c r="BE158" i="21"/>
  <c r="BD158" i="21"/>
  <c r="BC158" i="21"/>
  <c r="BB158" i="21"/>
  <c r="BA158" i="21"/>
  <c r="AZ158" i="21"/>
  <c r="AY158" i="21"/>
  <c r="AX158" i="21"/>
  <c r="AW158" i="21"/>
  <c r="AV158" i="21"/>
  <c r="BS157" i="21"/>
  <c r="BG157" i="21"/>
  <c r="BF157" i="21"/>
  <c r="BE157" i="21"/>
  <c r="BD157" i="21"/>
  <c r="BC157" i="21"/>
  <c r="BB157" i="21"/>
  <c r="BA157" i="21"/>
  <c r="AZ157" i="21"/>
  <c r="AY157" i="21"/>
  <c r="AX157" i="21"/>
  <c r="AW157" i="21"/>
  <c r="AV157" i="21"/>
  <c r="BS156" i="21"/>
  <c r="BG156" i="21"/>
  <c r="BF156" i="21"/>
  <c r="BE156" i="21"/>
  <c r="BD156" i="21"/>
  <c r="BC156" i="21"/>
  <c r="BB156" i="21"/>
  <c r="BA156" i="21"/>
  <c r="AZ156" i="21"/>
  <c r="AY156" i="21"/>
  <c r="AX156" i="21"/>
  <c r="AW156" i="21"/>
  <c r="AV156" i="21"/>
  <c r="BS155" i="21"/>
  <c r="BG155" i="21"/>
  <c r="BF155" i="21"/>
  <c r="BE155" i="21"/>
  <c r="BD155" i="21"/>
  <c r="BC155" i="21"/>
  <c r="BB155" i="21"/>
  <c r="BA155" i="21"/>
  <c r="AZ155" i="21"/>
  <c r="AY155" i="21"/>
  <c r="AX155" i="21"/>
  <c r="AW155" i="21"/>
  <c r="AV155" i="21"/>
  <c r="BS154" i="21"/>
  <c r="BG154" i="21"/>
  <c r="BF154" i="21"/>
  <c r="BE154" i="21"/>
  <c r="BD154" i="21"/>
  <c r="BC154" i="21"/>
  <c r="BB154" i="21"/>
  <c r="BA154" i="21"/>
  <c r="AZ154" i="21"/>
  <c r="AY154" i="21"/>
  <c r="AX154" i="21"/>
  <c r="AW154" i="21"/>
  <c r="AV154" i="21"/>
  <c r="BS153" i="21"/>
  <c r="BG153" i="21"/>
  <c r="BF153" i="21"/>
  <c r="BE153" i="21"/>
  <c r="BD153" i="21"/>
  <c r="BC153" i="21"/>
  <c r="BB153" i="21"/>
  <c r="BA153" i="21"/>
  <c r="AZ153" i="21"/>
  <c r="AY153" i="21"/>
  <c r="AX153" i="21"/>
  <c r="AW153" i="21"/>
  <c r="AV153" i="21"/>
  <c r="BS152" i="21"/>
  <c r="BG152" i="21"/>
  <c r="BF152" i="21"/>
  <c r="BE152" i="21"/>
  <c r="BD152" i="21"/>
  <c r="BC152" i="21"/>
  <c r="BB152" i="21"/>
  <c r="BA152" i="21"/>
  <c r="AZ152" i="21"/>
  <c r="AY152" i="21"/>
  <c r="AX152" i="21"/>
  <c r="AW152" i="21"/>
  <c r="AV152" i="21"/>
  <c r="BS151" i="21"/>
  <c r="BG151" i="21"/>
  <c r="BF151" i="21"/>
  <c r="BE151" i="21"/>
  <c r="BD151" i="21"/>
  <c r="BC151" i="21"/>
  <c r="BB151" i="21"/>
  <c r="BA151" i="21"/>
  <c r="AZ151" i="21"/>
  <c r="AY151" i="21"/>
  <c r="AX151" i="21"/>
  <c r="AW151" i="21"/>
  <c r="AV151" i="21"/>
  <c r="BS150" i="21"/>
  <c r="BG150" i="21"/>
  <c r="BF150" i="21"/>
  <c r="BE150" i="21"/>
  <c r="BD150" i="21"/>
  <c r="BC150" i="21"/>
  <c r="BB150" i="21"/>
  <c r="BA150" i="21"/>
  <c r="AZ150" i="21"/>
  <c r="AY150" i="21"/>
  <c r="AX150" i="21"/>
  <c r="AW150" i="21"/>
  <c r="AV150" i="21"/>
  <c r="BS149" i="21"/>
  <c r="BG149" i="21"/>
  <c r="BF149" i="21"/>
  <c r="BE149" i="21"/>
  <c r="BD149" i="21"/>
  <c r="BC149" i="21"/>
  <c r="BB149" i="21"/>
  <c r="BA149" i="21"/>
  <c r="AZ149" i="21"/>
  <c r="AY149" i="21"/>
  <c r="AX149" i="21"/>
  <c r="AW149" i="21"/>
  <c r="AV149" i="21"/>
  <c r="BS148" i="21"/>
  <c r="BG148" i="21"/>
  <c r="BF148" i="21"/>
  <c r="BE148" i="21"/>
  <c r="BD148" i="21"/>
  <c r="BC148" i="21"/>
  <c r="BB148" i="21"/>
  <c r="BA148" i="21"/>
  <c r="AZ148" i="21"/>
  <c r="AY148" i="21"/>
  <c r="AX148" i="21"/>
  <c r="AW148" i="21"/>
  <c r="AV148" i="21"/>
  <c r="BS147" i="21"/>
  <c r="BG147" i="21"/>
  <c r="BF147" i="21"/>
  <c r="BE147" i="21"/>
  <c r="BD147" i="21"/>
  <c r="BC147" i="21"/>
  <c r="BB147" i="21"/>
  <c r="BA147" i="21"/>
  <c r="AZ147" i="21"/>
  <c r="AY147" i="21"/>
  <c r="AX147" i="21"/>
  <c r="AW147" i="21"/>
  <c r="AV147" i="21"/>
  <c r="BS146" i="21"/>
  <c r="BG146" i="21"/>
  <c r="BF146" i="21"/>
  <c r="BE146" i="21"/>
  <c r="BD146" i="21"/>
  <c r="BC146" i="21"/>
  <c r="BB146" i="21"/>
  <c r="BA146" i="21"/>
  <c r="AZ146" i="21"/>
  <c r="AY146" i="21"/>
  <c r="AX146" i="21"/>
  <c r="AW146" i="21"/>
  <c r="AV146" i="21"/>
  <c r="BS145" i="21"/>
  <c r="BG145" i="21"/>
  <c r="BF145" i="21"/>
  <c r="BE145" i="21"/>
  <c r="BD145" i="21"/>
  <c r="BC145" i="21"/>
  <c r="BB145" i="21"/>
  <c r="BA145" i="21"/>
  <c r="AZ145" i="21"/>
  <c r="AY145" i="21"/>
  <c r="AX145" i="21"/>
  <c r="AW145" i="21"/>
  <c r="AV145" i="21"/>
  <c r="BS144" i="21"/>
  <c r="BG144" i="21"/>
  <c r="BF144" i="21"/>
  <c r="BE144" i="21"/>
  <c r="BD144" i="21"/>
  <c r="BC144" i="21"/>
  <c r="BB144" i="21"/>
  <c r="BA144" i="21"/>
  <c r="AZ144" i="21"/>
  <c r="AY144" i="21"/>
  <c r="AX144" i="21"/>
  <c r="AW144" i="21"/>
  <c r="AV144" i="21"/>
  <c r="BS143" i="21"/>
  <c r="BG143" i="21"/>
  <c r="BF143" i="21"/>
  <c r="BE143" i="21"/>
  <c r="BD143" i="21"/>
  <c r="BC143" i="21"/>
  <c r="BB143" i="21"/>
  <c r="BA143" i="21"/>
  <c r="AZ143" i="21"/>
  <c r="AY143" i="21"/>
  <c r="AX143" i="21"/>
  <c r="AW143" i="21"/>
  <c r="AV143" i="21"/>
  <c r="BS142" i="21"/>
  <c r="BG142" i="21"/>
  <c r="BF142" i="21"/>
  <c r="BE142" i="21"/>
  <c r="BD142" i="21"/>
  <c r="BC142" i="21"/>
  <c r="BB142" i="21"/>
  <c r="BA142" i="21"/>
  <c r="AZ142" i="21"/>
  <c r="AY142" i="21"/>
  <c r="AX142" i="21"/>
  <c r="AW142" i="21"/>
  <c r="AV142" i="21"/>
  <c r="BS141" i="21"/>
  <c r="BG141" i="21"/>
  <c r="BF141" i="21"/>
  <c r="BE141" i="21"/>
  <c r="BD141" i="21"/>
  <c r="BC141" i="21"/>
  <c r="BB141" i="21"/>
  <c r="BA141" i="21"/>
  <c r="AZ141" i="21"/>
  <c r="AY141" i="21"/>
  <c r="AX141" i="21"/>
  <c r="AW141" i="21"/>
  <c r="AV141" i="21"/>
  <c r="BS140" i="21"/>
  <c r="BG140" i="21"/>
  <c r="BF140" i="21"/>
  <c r="BE140" i="21"/>
  <c r="BD140" i="21"/>
  <c r="BC140" i="21"/>
  <c r="BB140" i="21"/>
  <c r="BA140" i="21"/>
  <c r="AZ140" i="21"/>
  <c r="AY140" i="21"/>
  <c r="AX140" i="21"/>
  <c r="AW140" i="21"/>
  <c r="AV140" i="21"/>
  <c r="BS139" i="21"/>
  <c r="BG139" i="21"/>
  <c r="BF139" i="21"/>
  <c r="BE139" i="21"/>
  <c r="BD139" i="21"/>
  <c r="BC139" i="21"/>
  <c r="BB139" i="21"/>
  <c r="BA139" i="21"/>
  <c r="AZ139" i="21"/>
  <c r="AY139" i="21"/>
  <c r="AX139" i="21"/>
  <c r="AW139" i="21"/>
  <c r="AV139" i="21"/>
  <c r="BS138" i="21"/>
  <c r="BG138" i="21"/>
  <c r="BF138" i="21"/>
  <c r="BE138" i="21"/>
  <c r="BD138" i="21"/>
  <c r="BC138" i="21"/>
  <c r="BB138" i="21"/>
  <c r="BA138" i="21"/>
  <c r="AZ138" i="21"/>
  <c r="AY138" i="21"/>
  <c r="AX138" i="21"/>
  <c r="AW138" i="21"/>
  <c r="AV138" i="21"/>
  <c r="BS137" i="21"/>
  <c r="BG137" i="21"/>
  <c r="BF137" i="21"/>
  <c r="BE137" i="21"/>
  <c r="BD137" i="21"/>
  <c r="BC137" i="21"/>
  <c r="BB137" i="21"/>
  <c r="BA137" i="21"/>
  <c r="AZ137" i="21"/>
  <c r="AY137" i="21"/>
  <c r="AX137" i="21"/>
  <c r="AW137" i="21"/>
  <c r="AV137" i="21"/>
  <c r="BS136" i="21"/>
  <c r="BG136" i="21"/>
  <c r="BF136" i="21"/>
  <c r="BE136" i="21"/>
  <c r="BD136" i="21"/>
  <c r="BC136" i="21"/>
  <c r="BB136" i="21"/>
  <c r="BA136" i="21"/>
  <c r="AZ136" i="21"/>
  <c r="AY136" i="21"/>
  <c r="AX136" i="21"/>
  <c r="AW136" i="21"/>
  <c r="AV136" i="21"/>
  <c r="BS135" i="21"/>
  <c r="BG135" i="21"/>
  <c r="BF135" i="21"/>
  <c r="BE135" i="21"/>
  <c r="BD135" i="21"/>
  <c r="BC135" i="21"/>
  <c r="BB135" i="21"/>
  <c r="BA135" i="21"/>
  <c r="AZ135" i="21"/>
  <c r="AY135" i="21"/>
  <c r="AX135" i="21"/>
  <c r="AW135" i="21"/>
  <c r="AV135" i="21"/>
  <c r="BS134" i="21"/>
  <c r="BG134" i="21"/>
  <c r="BF134" i="21"/>
  <c r="BE134" i="21"/>
  <c r="BD134" i="21"/>
  <c r="BC134" i="21"/>
  <c r="BB134" i="21"/>
  <c r="BA134" i="21"/>
  <c r="AZ134" i="21"/>
  <c r="AY134" i="21"/>
  <c r="AX134" i="21"/>
  <c r="AW134" i="21"/>
  <c r="AV134" i="21"/>
  <c r="BS133" i="21"/>
  <c r="BG133" i="21"/>
  <c r="BF133" i="21"/>
  <c r="BE133" i="21"/>
  <c r="BD133" i="21"/>
  <c r="BC133" i="21"/>
  <c r="BB133" i="21"/>
  <c r="BA133" i="21"/>
  <c r="AZ133" i="21"/>
  <c r="AY133" i="21"/>
  <c r="AX133" i="21"/>
  <c r="AW133" i="21"/>
  <c r="AV133" i="21"/>
  <c r="BS132" i="21"/>
  <c r="BG132" i="21"/>
  <c r="BF132" i="21"/>
  <c r="BE132" i="21"/>
  <c r="BD132" i="21"/>
  <c r="BC132" i="21"/>
  <c r="BB132" i="21"/>
  <c r="BA132" i="21"/>
  <c r="AZ132" i="21"/>
  <c r="AY132" i="21"/>
  <c r="AX132" i="21"/>
  <c r="AW132" i="21"/>
  <c r="AV132" i="21"/>
  <c r="BS131" i="21"/>
  <c r="BG131" i="21"/>
  <c r="BF131" i="21"/>
  <c r="BE131" i="21"/>
  <c r="BD131" i="21"/>
  <c r="BC131" i="21"/>
  <c r="BB131" i="21"/>
  <c r="BA131" i="21"/>
  <c r="AZ131" i="21"/>
  <c r="AY131" i="21"/>
  <c r="AX131" i="21"/>
  <c r="AW131" i="21"/>
  <c r="AV131" i="21"/>
  <c r="BS130" i="21"/>
  <c r="BG130" i="21"/>
  <c r="BF130" i="21"/>
  <c r="BE130" i="21"/>
  <c r="BD130" i="21"/>
  <c r="BC130" i="21"/>
  <c r="BB130" i="21"/>
  <c r="BA130" i="21"/>
  <c r="AZ130" i="21"/>
  <c r="AY130" i="21"/>
  <c r="AX130" i="21"/>
  <c r="AW130" i="21"/>
  <c r="AV130" i="21"/>
  <c r="BS129" i="21"/>
  <c r="BG129" i="21"/>
  <c r="BF129" i="21"/>
  <c r="BE129" i="21"/>
  <c r="BD129" i="21"/>
  <c r="BC129" i="21"/>
  <c r="BB129" i="21"/>
  <c r="BA129" i="21"/>
  <c r="AZ129" i="21"/>
  <c r="AY129" i="21"/>
  <c r="AX129" i="21"/>
  <c r="AW129" i="21"/>
  <c r="AV129" i="21"/>
  <c r="BS128" i="21"/>
  <c r="BG128" i="21"/>
  <c r="BF128" i="21"/>
  <c r="BE128" i="21"/>
  <c r="BD128" i="21"/>
  <c r="BC128" i="21"/>
  <c r="BB128" i="21"/>
  <c r="BA128" i="21"/>
  <c r="AZ128" i="21"/>
  <c r="AY128" i="21"/>
  <c r="AX128" i="21"/>
  <c r="AW128" i="21"/>
  <c r="AV128" i="21"/>
  <c r="BS127" i="21"/>
  <c r="BG127" i="21"/>
  <c r="BF127" i="21"/>
  <c r="BE127" i="21"/>
  <c r="BD127" i="21"/>
  <c r="BC127" i="21"/>
  <c r="BB127" i="21"/>
  <c r="BA127" i="21"/>
  <c r="AZ127" i="21"/>
  <c r="AY127" i="21"/>
  <c r="AX127" i="21"/>
  <c r="AW127" i="21"/>
  <c r="AV127" i="21"/>
  <c r="BS126" i="21"/>
  <c r="BG126" i="21"/>
  <c r="BF126" i="21"/>
  <c r="BE126" i="21"/>
  <c r="BD126" i="21"/>
  <c r="BC126" i="21"/>
  <c r="BB126" i="21"/>
  <c r="BA126" i="21"/>
  <c r="AZ126" i="21"/>
  <c r="AY126" i="21"/>
  <c r="AX126" i="21"/>
  <c r="AW126" i="21"/>
  <c r="AV126" i="21"/>
  <c r="BS125" i="21"/>
  <c r="BG125" i="21"/>
  <c r="BF125" i="21"/>
  <c r="BE125" i="21"/>
  <c r="BD125" i="21"/>
  <c r="BC125" i="21"/>
  <c r="BB125" i="21"/>
  <c r="BA125" i="21"/>
  <c r="AZ125" i="21"/>
  <c r="AY125" i="21"/>
  <c r="AX125" i="21"/>
  <c r="AW125" i="21"/>
  <c r="AV125" i="21"/>
  <c r="BS124" i="21"/>
  <c r="BG124" i="21"/>
  <c r="BF124" i="21"/>
  <c r="BE124" i="21"/>
  <c r="BD124" i="21"/>
  <c r="BC124" i="21"/>
  <c r="BB124" i="21"/>
  <c r="BA124" i="21"/>
  <c r="AZ124" i="21"/>
  <c r="AY124" i="21"/>
  <c r="AX124" i="21"/>
  <c r="AW124" i="21"/>
  <c r="AV124" i="21"/>
  <c r="BS123" i="21"/>
  <c r="BG123" i="21"/>
  <c r="BF123" i="21"/>
  <c r="BE123" i="21"/>
  <c r="BD123" i="21"/>
  <c r="BC123" i="21"/>
  <c r="BB123" i="21"/>
  <c r="BA123" i="21"/>
  <c r="AZ123" i="21"/>
  <c r="AY123" i="21"/>
  <c r="AX123" i="21"/>
  <c r="AW123" i="21"/>
  <c r="AV123" i="21"/>
  <c r="BS122" i="21"/>
  <c r="BG122" i="21"/>
  <c r="BF122" i="21"/>
  <c r="BE122" i="21"/>
  <c r="BD122" i="21"/>
  <c r="BC122" i="21"/>
  <c r="BB122" i="21"/>
  <c r="BA122" i="21"/>
  <c r="AZ122" i="21"/>
  <c r="AY122" i="21"/>
  <c r="AX122" i="21"/>
  <c r="AW122" i="21"/>
  <c r="AV122" i="21"/>
  <c r="BS121" i="21"/>
  <c r="BG121" i="21"/>
  <c r="BF121" i="21"/>
  <c r="BE121" i="21"/>
  <c r="BD121" i="21"/>
  <c r="BC121" i="21"/>
  <c r="BB121" i="21"/>
  <c r="BA121" i="21"/>
  <c r="AZ121" i="21"/>
  <c r="AY121" i="21"/>
  <c r="AX121" i="21"/>
  <c r="AW121" i="21"/>
  <c r="AV121" i="21"/>
  <c r="BS120" i="21"/>
  <c r="BG120" i="21"/>
  <c r="BF120" i="21"/>
  <c r="BE120" i="21"/>
  <c r="BD120" i="21"/>
  <c r="BC120" i="21"/>
  <c r="BB120" i="21"/>
  <c r="BA120" i="21"/>
  <c r="AZ120" i="21"/>
  <c r="AY120" i="21"/>
  <c r="AX120" i="21"/>
  <c r="AW120" i="21"/>
  <c r="AV120" i="21"/>
  <c r="BS119" i="21"/>
  <c r="BG119" i="21"/>
  <c r="BF119" i="21"/>
  <c r="BE119" i="21"/>
  <c r="BD119" i="21"/>
  <c r="BC119" i="21"/>
  <c r="BB119" i="21"/>
  <c r="BA119" i="21"/>
  <c r="AZ119" i="21"/>
  <c r="AY119" i="21"/>
  <c r="AX119" i="21"/>
  <c r="AW119" i="21"/>
  <c r="AV119" i="21"/>
  <c r="BS118" i="21"/>
  <c r="BG118" i="21"/>
  <c r="BF118" i="21"/>
  <c r="BE118" i="21"/>
  <c r="BD118" i="21"/>
  <c r="BC118" i="21"/>
  <c r="BB118" i="21"/>
  <c r="BA118" i="21"/>
  <c r="AZ118" i="21"/>
  <c r="AY118" i="21"/>
  <c r="AX118" i="21"/>
  <c r="AW118" i="21"/>
  <c r="AV118" i="21"/>
  <c r="BS117" i="21"/>
  <c r="BG117" i="21"/>
  <c r="BF117" i="21"/>
  <c r="BE117" i="21"/>
  <c r="BD117" i="21"/>
  <c r="BC117" i="21"/>
  <c r="BB117" i="21"/>
  <c r="BA117" i="21"/>
  <c r="AZ117" i="21"/>
  <c r="AY117" i="21"/>
  <c r="AX117" i="21"/>
  <c r="AW117" i="21"/>
  <c r="AV117" i="21"/>
  <c r="BS116" i="21"/>
  <c r="BG116" i="21"/>
  <c r="BF116" i="21"/>
  <c r="BE116" i="21"/>
  <c r="BD116" i="21"/>
  <c r="BC116" i="21"/>
  <c r="BB116" i="21"/>
  <c r="BA116" i="21"/>
  <c r="AZ116" i="21"/>
  <c r="AY116" i="21"/>
  <c r="AX116" i="21"/>
  <c r="AW116" i="21"/>
  <c r="AV116" i="21"/>
  <c r="BS115" i="21"/>
  <c r="BG115" i="21"/>
  <c r="BF115" i="21"/>
  <c r="BE115" i="21"/>
  <c r="BD115" i="21"/>
  <c r="BC115" i="21"/>
  <c r="BB115" i="21"/>
  <c r="BA115" i="21"/>
  <c r="AZ115" i="21"/>
  <c r="AY115" i="21"/>
  <c r="AX115" i="21"/>
  <c r="AW115" i="21"/>
  <c r="AV115" i="21"/>
  <c r="BS114" i="21"/>
  <c r="BG114" i="21"/>
  <c r="BF114" i="21"/>
  <c r="BE114" i="21"/>
  <c r="BD114" i="21"/>
  <c r="BC114" i="21"/>
  <c r="BB114" i="21"/>
  <c r="BA114" i="21"/>
  <c r="AZ114" i="21"/>
  <c r="AY114" i="21"/>
  <c r="AX114" i="21"/>
  <c r="AW114" i="21"/>
  <c r="AV114" i="21"/>
  <c r="BS113" i="21"/>
  <c r="BG113" i="21"/>
  <c r="BF113" i="21"/>
  <c r="BE113" i="21"/>
  <c r="BD113" i="21"/>
  <c r="BC113" i="21"/>
  <c r="BB113" i="21"/>
  <c r="BA113" i="21"/>
  <c r="AZ113" i="21"/>
  <c r="AY113" i="21"/>
  <c r="AX113" i="21"/>
  <c r="AW113" i="21"/>
  <c r="AV113" i="21"/>
  <c r="BS112" i="21"/>
  <c r="BG112" i="21"/>
  <c r="BF112" i="21"/>
  <c r="BE112" i="21"/>
  <c r="BD112" i="21"/>
  <c r="BC112" i="21"/>
  <c r="BB112" i="21"/>
  <c r="BA112" i="21"/>
  <c r="AZ112" i="21"/>
  <c r="AY112" i="21"/>
  <c r="AX112" i="21"/>
  <c r="AW112" i="21"/>
  <c r="AV112" i="21"/>
  <c r="BS111" i="21"/>
  <c r="BG111" i="21"/>
  <c r="BF111" i="21"/>
  <c r="BE111" i="21"/>
  <c r="BD111" i="21"/>
  <c r="BC111" i="21"/>
  <c r="BB111" i="21"/>
  <c r="BA111" i="21"/>
  <c r="AZ111" i="21"/>
  <c r="AY111" i="21"/>
  <c r="AX111" i="21"/>
  <c r="AW111" i="21"/>
  <c r="AV111" i="21"/>
  <c r="BS110" i="21"/>
  <c r="BG110" i="21"/>
  <c r="BF110" i="21"/>
  <c r="BE110" i="21"/>
  <c r="BD110" i="21"/>
  <c r="BC110" i="21"/>
  <c r="BB110" i="21"/>
  <c r="BA110" i="21"/>
  <c r="AZ110" i="21"/>
  <c r="AY110" i="21"/>
  <c r="AX110" i="21"/>
  <c r="AW110" i="21"/>
  <c r="AV110" i="21"/>
  <c r="BS109" i="21"/>
  <c r="BG109" i="21"/>
  <c r="BF109" i="21"/>
  <c r="BE109" i="21"/>
  <c r="BD109" i="21"/>
  <c r="BC109" i="21"/>
  <c r="BB109" i="21"/>
  <c r="BA109" i="21"/>
  <c r="AZ109" i="21"/>
  <c r="AY109" i="21"/>
  <c r="AX109" i="21"/>
  <c r="AW109" i="21"/>
  <c r="AV109" i="21"/>
  <c r="BS108" i="21"/>
  <c r="BG108" i="21"/>
  <c r="BF108" i="21"/>
  <c r="BE108" i="21"/>
  <c r="BD108" i="21"/>
  <c r="BC108" i="21"/>
  <c r="BB108" i="21"/>
  <c r="BA108" i="21"/>
  <c r="AZ108" i="21"/>
  <c r="AY108" i="21"/>
  <c r="AX108" i="21"/>
  <c r="AW108" i="21"/>
  <c r="AV108" i="21"/>
  <c r="BS107" i="21"/>
  <c r="BG107" i="21"/>
  <c r="BF107" i="21"/>
  <c r="BE107" i="21"/>
  <c r="BD107" i="21"/>
  <c r="BC107" i="21"/>
  <c r="BB107" i="21"/>
  <c r="BA107" i="21"/>
  <c r="AZ107" i="21"/>
  <c r="AY107" i="21"/>
  <c r="AX107" i="21"/>
  <c r="AW107" i="21"/>
  <c r="AV107" i="21"/>
  <c r="BS106" i="21"/>
  <c r="BG106" i="21"/>
  <c r="BF106" i="21"/>
  <c r="BE106" i="21"/>
  <c r="BD106" i="21"/>
  <c r="BC106" i="21"/>
  <c r="BB106" i="21"/>
  <c r="BA106" i="21"/>
  <c r="AZ106" i="21"/>
  <c r="AY106" i="21"/>
  <c r="AX106" i="21"/>
  <c r="AW106" i="21"/>
  <c r="AV106" i="21"/>
  <c r="BS105" i="21"/>
  <c r="BG105" i="21"/>
  <c r="BF105" i="21"/>
  <c r="BE105" i="21"/>
  <c r="BD105" i="21"/>
  <c r="BC105" i="21"/>
  <c r="BB105" i="21"/>
  <c r="BA105" i="21"/>
  <c r="AZ105" i="21"/>
  <c r="AY105" i="21"/>
  <c r="AX105" i="21"/>
  <c r="AW105" i="21"/>
  <c r="AV105" i="21"/>
  <c r="BS104" i="21"/>
  <c r="BG104" i="21"/>
  <c r="BF104" i="21"/>
  <c r="BE104" i="21"/>
  <c r="BD104" i="21"/>
  <c r="BC104" i="21"/>
  <c r="BB104" i="21"/>
  <c r="BA104" i="21"/>
  <c r="AZ104" i="21"/>
  <c r="AY104" i="21"/>
  <c r="AX104" i="21"/>
  <c r="AW104" i="21"/>
  <c r="AV104" i="21"/>
  <c r="BS103" i="21"/>
  <c r="BG103" i="21"/>
  <c r="BF103" i="21"/>
  <c r="BE103" i="21"/>
  <c r="BD103" i="21"/>
  <c r="BC103" i="21"/>
  <c r="BB103" i="21"/>
  <c r="BA103" i="21"/>
  <c r="AZ103" i="21"/>
  <c r="AY103" i="21"/>
  <c r="AX103" i="21"/>
  <c r="AW103" i="21"/>
  <c r="AV103" i="21"/>
  <c r="BS102" i="21"/>
  <c r="BG102" i="21"/>
  <c r="BF102" i="21"/>
  <c r="BE102" i="21"/>
  <c r="BD102" i="21"/>
  <c r="BC102" i="21"/>
  <c r="BB102" i="21"/>
  <c r="BA102" i="21"/>
  <c r="AZ102" i="21"/>
  <c r="AY102" i="21"/>
  <c r="AX102" i="21"/>
  <c r="AW102" i="21"/>
  <c r="AV102" i="21"/>
  <c r="BS101" i="21"/>
  <c r="BG101" i="21"/>
  <c r="BF101" i="21"/>
  <c r="BE101" i="21"/>
  <c r="BD101" i="21"/>
  <c r="BC101" i="21"/>
  <c r="BB101" i="21"/>
  <c r="BA101" i="21"/>
  <c r="AZ101" i="21"/>
  <c r="AY101" i="21"/>
  <c r="AX101" i="21"/>
  <c r="AW101" i="21"/>
  <c r="AV101" i="21"/>
  <c r="BS100" i="21"/>
  <c r="BG100" i="21"/>
  <c r="BF100" i="21"/>
  <c r="BE100" i="21"/>
  <c r="BD100" i="21"/>
  <c r="BC100" i="21"/>
  <c r="BB100" i="21"/>
  <c r="BA100" i="21"/>
  <c r="AZ100" i="21"/>
  <c r="AY100" i="21"/>
  <c r="AX100" i="21"/>
  <c r="AW100" i="21"/>
  <c r="AV100" i="21"/>
  <c r="BS99" i="21"/>
  <c r="BG99" i="21"/>
  <c r="BF99" i="21"/>
  <c r="BE99" i="21"/>
  <c r="BD99" i="21"/>
  <c r="BC99" i="21"/>
  <c r="BB99" i="21"/>
  <c r="BA99" i="21"/>
  <c r="AZ99" i="21"/>
  <c r="AY99" i="21"/>
  <c r="AX99" i="21"/>
  <c r="AW99" i="21"/>
  <c r="AV99" i="21"/>
  <c r="BS98" i="21"/>
  <c r="BG98" i="21"/>
  <c r="BF98" i="21"/>
  <c r="BE98" i="21"/>
  <c r="BD98" i="21"/>
  <c r="BC98" i="21"/>
  <c r="BB98" i="21"/>
  <c r="BA98" i="21"/>
  <c r="AZ98" i="21"/>
  <c r="AY98" i="21"/>
  <c r="AX98" i="21"/>
  <c r="AW98" i="21"/>
  <c r="AV98" i="21"/>
  <c r="BS97" i="21"/>
  <c r="BG97" i="21"/>
  <c r="BF97" i="21"/>
  <c r="BE97" i="21"/>
  <c r="BD97" i="21"/>
  <c r="BC97" i="21"/>
  <c r="BB97" i="21"/>
  <c r="BA97" i="21"/>
  <c r="AZ97" i="21"/>
  <c r="AY97" i="21"/>
  <c r="AX97" i="21"/>
  <c r="AW97" i="21"/>
  <c r="AV97" i="21"/>
  <c r="BS96" i="21"/>
  <c r="BG96" i="21"/>
  <c r="BF96" i="21"/>
  <c r="BE96" i="21"/>
  <c r="BD96" i="21"/>
  <c r="BC96" i="21"/>
  <c r="BB96" i="21"/>
  <c r="BA96" i="21"/>
  <c r="AZ96" i="21"/>
  <c r="AY96" i="21"/>
  <c r="AX96" i="21"/>
  <c r="AW96" i="21"/>
  <c r="AV96" i="21"/>
  <c r="BS95" i="21"/>
  <c r="BG95" i="21"/>
  <c r="BF95" i="21"/>
  <c r="BE95" i="21"/>
  <c r="BD95" i="21"/>
  <c r="BC95" i="21"/>
  <c r="BB95" i="21"/>
  <c r="BA95" i="21"/>
  <c r="AZ95" i="21"/>
  <c r="AY95" i="21"/>
  <c r="AX95" i="21"/>
  <c r="AW95" i="21"/>
  <c r="AV95" i="21"/>
  <c r="BS94" i="21"/>
  <c r="BG94" i="21"/>
  <c r="BF94" i="21"/>
  <c r="BE94" i="21"/>
  <c r="BD94" i="21"/>
  <c r="BC94" i="21"/>
  <c r="BB94" i="21"/>
  <c r="BA94" i="21"/>
  <c r="AZ94" i="21"/>
  <c r="AY94" i="21"/>
  <c r="AX94" i="21"/>
  <c r="AW94" i="21"/>
  <c r="AV94" i="21"/>
  <c r="BS93" i="21"/>
  <c r="BG93" i="21"/>
  <c r="BF93" i="21"/>
  <c r="BE93" i="21"/>
  <c r="BD93" i="21"/>
  <c r="BC93" i="21"/>
  <c r="BB93" i="21"/>
  <c r="BA93" i="21"/>
  <c r="AZ93" i="21"/>
  <c r="AY93" i="21"/>
  <c r="AX93" i="21"/>
  <c r="AW93" i="21"/>
  <c r="AV93" i="21"/>
  <c r="BS92" i="21"/>
  <c r="BG92" i="21"/>
  <c r="BF92" i="21"/>
  <c r="BE92" i="21"/>
  <c r="BD92" i="21"/>
  <c r="BC92" i="21"/>
  <c r="BB92" i="21"/>
  <c r="BA92" i="21"/>
  <c r="AZ92" i="21"/>
  <c r="AY92" i="21"/>
  <c r="AX92" i="21"/>
  <c r="AW92" i="21"/>
  <c r="AV92" i="21"/>
  <c r="BS91" i="21"/>
  <c r="BG91" i="21"/>
  <c r="BF91" i="21"/>
  <c r="BE91" i="21"/>
  <c r="BD91" i="21"/>
  <c r="BC91" i="21"/>
  <c r="BB91" i="21"/>
  <c r="BA91" i="21"/>
  <c r="AZ91" i="21"/>
  <c r="AY91" i="21"/>
  <c r="AX91" i="21"/>
  <c r="AW91" i="21"/>
  <c r="AV91" i="21"/>
  <c r="BS90" i="21"/>
  <c r="BG90" i="21"/>
  <c r="BF90" i="21"/>
  <c r="BE90" i="21"/>
  <c r="BD90" i="21"/>
  <c r="BC90" i="21"/>
  <c r="BB90" i="21"/>
  <c r="BA90" i="21"/>
  <c r="AZ90" i="21"/>
  <c r="AY90" i="21"/>
  <c r="AX90" i="21"/>
  <c r="AW90" i="21"/>
  <c r="AV90" i="21"/>
  <c r="BS89" i="21"/>
  <c r="BG89" i="21"/>
  <c r="BF89" i="21"/>
  <c r="BE89" i="21"/>
  <c r="BD89" i="21"/>
  <c r="BC89" i="21"/>
  <c r="BB89" i="21"/>
  <c r="BA89" i="21"/>
  <c r="AZ89" i="21"/>
  <c r="AY89" i="21"/>
  <c r="AX89" i="21"/>
  <c r="AW89" i="21"/>
  <c r="AV89" i="21"/>
  <c r="BS88" i="21"/>
  <c r="BG88" i="21"/>
  <c r="BF88" i="21"/>
  <c r="BE88" i="21"/>
  <c r="BD88" i="21"/>
  <c r="BC88" i="21"/>
  <c r="BB88" i="21"/>
  <c r="BA88" i="21"/>
  <c r="AZ88" i="21"/>
  <c r="AY88" i="21"/>
  <c r="AX88" i="21"/>
  <c r="AW88" i="21"/>
  <c r="AV88" i="21"/>
  <c r="BS87" i="21"/>
  <c r="BG87" i="21"/>
  <c r="BF87" i="21"/>
  <c r="BE87" i="21"/>
  <c r="BD87" i="21"/>
  <c r="BC87" i="21"/>
  <c r="BB87" i="21"/>
  <c r="BA87" i="21"/>
  <c r="AZ87" i="21"/>
  <c r="AY87" i="21"/>
  <c r="AX87" i="21"/>
  <c r="AW87" i="21"/>
  <c r="AV87" i="21"/>
  <c r="BS86" i="21"/>
  <c r="BG86" i="21"/>
  <c r="BF86" i="21"/>
  <c r="BE86" i="21"/>
  <c r="BD86" i="21"/>
  <c r="BC86" i="21"/>
  <c r="BB86" i="21"/>
  <c r="BA86" i="21"/>
  <c r="AZ86" i="21"/>
  <c r="AY86" i="21"/>
  <c r="AX86" i="21"/>
  <c r="AW86" i="21"/>
  <c r="AV86" i="21"/>
  <c r="BS85" i="21"/>
  <c r="BG85" i="21"/>
  <c r="BF85" i="21"/>
  <c r="BE85" i="21"/>
  <c r="BD85" i="21"/>
  <c r="BC85" i="21"/>
  <c r="BB85" i="21"/>
  <c r="BA85" i="21"/>
  <c r="AZ85" i="21"/>
  <c r="AY85" i="21"/>
  <c r="AX85" i="21"/>
  <c r="AW85" i="21"/>
  <c r="AV85" i="21"/>
  <c r="BS84" i="21"/>
  <c r="BG84" i="21"/>
  <c r="BF84" i="21"/>
  <c r="BE84" i="21"/>
  <c r="BD84" i="21"/>
  <c r="BC84" i="21"/>
  <c r="BB84" i="21"/>
  <c r="BA84" i="21"/>
  <c r="AZ84" i="21"/>
  <c r="AY84" i="21"/>
  <c r="AX84" i="21"/>
  <c r="AW84" i="21"/>
  <c r="AV84" i="21"/>
  <c r="BS83" i="21"/>
  <c r="BG83" i="21"/>
  <c r="BF83" i="21"/>
  <c r="BE83" i="21"/>
  <c r="BD83" i="21"/>
  <c r="BC83" i="21"/>
  <c r="BB83" i="21"/>
  <c r="BA83" i="21"/>
  <c r="AZ83" i="21"/>
  <c r="AY83" i="21"/>
  <c r="AX83" i="21"/>
  <c r="AW83" i="21"/>
  <c r="AV83" i="21"/>
  <c r="BS82" i="21"/>
  <c r="BG82" i="21"/>
  <c r="BF82" i="21"/>
  <c r="BE82" i="21"/>
  <c r="BD82" i="21"/>
  <c r="BC82" i="21"/>
  <c r="BB82" i="21"/>
  <c r="BA82" i="21"/>
  <c r="AZ82" i="21"/>
  <c r="AY82" i="21"/>
  <c r="AX82" i="21"/>
  <c r="AW82" i="21"/>
  <c r="AV82" i="21"/>
  <c r="BS81" i="21"/>
  <c r="BG81" i="21"/>
  <c r="BF81" i="21"/>
  <c r="BE81" i="21"/>
  <c r="BD81" i="21"/>
  <c r="BC81" i="21"/>
  <c r="BB81" i="21"/>
  <c r="BA81" i="21"/>
  <c r="AZ81" i="21"/>
  <c r="AY81" i="21"/>
  <c r="AX81" i="21"/>
  <c r="AW81" i="21"/>
  <c r="AV81" i="21"/>
  <c r="BS80" i="21"/>
  <c r="BG80" i="21"/>
  <c r="BF80" i="21"/>
  <c r="BE80" i="21"/>
  <c r="BD80" i="21"/>
  <c r="BC80" i="21"/>
  <c r="BB80" i="21"/>
  <c r="BA80" i="21"/>
  <c r="AZ80" i="21"/>
  <c r="AY80" i="21"/>
  <c r="AX80" i="21"/>
  <c r="AW80" i="21"/>
  <c r="AV80" i="21"/>
  <c r="BS79" i="21"/>
  <c r="BG79" i="21"/>
  <c r="BF79" i="21"/>
  <c r="BE79" i="21"/>
  <c r="BD79" i="21"/>
  <c r="BC79" i="21"/>
  <c r="BB79" i="21"/>
  <c r="BA79" i="21"/>
  <c r="AZ79" i="21"/>
  <c r="AY79" i="21"/>
  <c r="AX79" i="21"/>
  <c r="AW79" i="21"/>
  <c r="AV79" i="21"/>
  <c r="BS78" i="21"/>
  <c r="BG78" i="21"/>
  <c r="BF78" i="21"/>
  <c r="BE78" i="21"/>
  <c r="BD78" i="21"/>
  <c r="BC78" i="21"/>
  <c r="BB78" i="21"/>
  <c r="BA78" i="21"/>
  <c r="AZ78" i="21"/>
  <c r="AY78" i="21"/>
  <c r="AX78" i="21"/>
  <c r="AW78" i="21"/>
  <c r="AV78" i="21"/>
  <c r="BS77" i="21"/>
  <c r="BG77" i="21"/>
  <c r="BF77" i="21"/>
  <c r="BE77" i="21"/>
  <c r="BD77" i="21"/>
  <c r="BC77" i="21"/>
  <c r="BB77" i="21"/>
  <c r="BA77" i="21"/>
  <c r="AZ77" i="21"/>
  <c r="AY77" i="21"/>
  <c r="AX77" i="21"/>
  <c r="AW77" i="21"/>
  <c r="AV77" i="21"/>
  <c r="BS76" i="21"/>
  <c r="BG76" i="21"/>
  <c r="BF76" i="21"/>
  <c r="BE76" i="21"/>
  <c r="BD76" i="21"/>
  <c r="BC76" i="21"/>
  <c r="BB76" i="21"/>
  <c r="BA76" i="21"/>
  <c r="AZ76" i="21"/>
  <c r="AY76" i="21"/>
  <c r="AX76" i="21"/>
  <c r="AW76" i="21"/>
  <c r="AV76" i="21"/>
  <c r="BS75" i="21"/>
  <c r="BG75" i="21"/>
  <c r="BF75" i="21"/>
  <c r="BE75" i="21"/>
  <c r="BD75" i="21"/>
  <c r="BC75" i="21"/>
  <c r="BB75" i="21"/>
  <c r="BA75" i="21"/>
  <c r="AZ75" i="21"/>
  <c r="AY75" i="21"/>
  <c r="AX75" i="21"/>
  <c r="AW75" i="21"/>
  <c r="AV75" i="21"/>
  <c r="BS74" i="21"/>
  <c r="BG74" i="21"/>
  <c r="BF74" i="21"/>
  <c r="BE74" i="21"/>
  <c r="BD74" i="21"/>
  <c r="BC74" i="21"/>
  <c r="BB74" i="21"/>
  <c r="BA74" i="21"/>
  <c r="AZ74" i="21"/>
  <c r="AY74" i="21"/>
  <c r="AX74" i="21"/>
  <c r="AW74" i="21"/>
  <c r="AV74" i="21"/>
  <c r="BS73" i="21"/>
  <c r="BG73" i="21"/>
  <c r="BF73" i="21"/>
  <c r="BE73" i="21"/>
  <c r="BD73" i="21"/>
  <c r="BC73" i="21"/>
  <c r="BB73" i="21"/>
  <c r="BA73" i="21"/>
  <c r="AZ73" i="21"/>
  <c r="AY73" i="21"/>
  <c r="AX73" i="21"/>
  <c r="AW73" i="21"/>
  <c r="AV73" i="21"/>
  <c r="BS72" i="21"/>
  <c r="BG72" i="21"/>
  <c r="BF72" i="21"/>
  <c r="BE72" i="21"/>
  <c r="BD72" i="21"/>
  <c r="BC72" i="21"/>
  <c r="BB72" i="21"/>
  <c r="BA72" i="21"/>
  <c r="AZ72" i="21"/>
  <c r="AY72" i="21"/>
  <c r="AX72" i="21"/>
  <c r="AW72" i="21"/>
  <c r="AV72" i="21"/>
  <c r="BS71" i="21"/>
  <c r="BG71" i="21"/>
  <c r="BF71" i="21"/>
  <c r="BE71" i="21"/>
  <c r="BD71" i="21"/>
  <c r="BC71" i="21"/>
  <c r="BB71" i="21"/>
  <c r="BA71" i="21"/>
  <c r="AZ71" i="21"/>
  <c r="AY71" i="21"/>
  <c r="AX71" i="21"/>
  <c r="AW71" i="21"/>
  <c r="AV71" i="21"/>
  <c r="BS70" i="21"/>
  <c r="BG70" i="21"/>
  <c r="BF70" i="21"/>
  <c r="BE70" i="21"/>
  <c r="BD70" i="21"/>
  <c r="BC70" i="21"/>
  <c r="BB70" i="21"/>
  <c r="BA70" i="21"/>
  <c r="AZ70" i="21"/>
  <c r="AY70" i="21"/>
  <c r="AX70" i="21"/>
  <c r="AW70" i="21"/>
  <c r="AV70" i="21"/>
  <c r="BS69" i="21"/>
  <c r="BG69" i="21"/>
  <c r="BF69" i="21"/>
  <c r="BE69" i="21"/>
  <c r="BD69" i="21"/>
  <c r="BC69" i="21"/>
  <c r="BB69" i="21"/>
  <c r="BA69" i="21"/>
  <c r="AZ69" i="21"/>
  <c r="AY69" i="21"/>
  <c r="AX69" i="21"/>
  <c r="AW69" i="21"/>
  <c r="AV69" i="21"/>
  <c r="BS68" i="21"/>
  <c r="BG68" i="21"/>
  <c r="BF68" i="21"/>
  <c r="BE68" i="21"/>
  <c r="BD68" i="21"/>
  <c r="BC68" i="21"/>
  <c r="BB68" i="21"/>
  <c r="BA68" i="21"/>
  <c r="AZ68" i="21"/>
  <c r="AY68" i="21"/>
  <c r="AX68" i="21"/>
  <c r="AW68" i="21"/>
  <c r="AV68" i="21"/>
  <c r="BS67" i="21"/>
  <c r="BG67" i="21"/>
  <c r="BF67" i="21"/>
  <c r="BE67" i="21"/>
  <c r="BD67" i="21"/>
  <c r="BC67" i="21"/>
  <c r="BB67" i="21"/>
  <c r="BA67" i="21"/>
  <c r="AZ67" i="21"/>
  <c r="AY67" i="21"/>
  <c r="AX67" i="21"/>
  <c r="AW67" i="21"/>
  <c r="AV67" i="21"/>
  <c r="BS66" i="21"/>
  <c r="BG66" i="21"/>
  <c r="BF66" i="21"/>
  <c r="BE66" i="21"/>
  <c r="BD66" i="21"/>
  <c r="BC66" i="21"/>
  <c r="BB66" i="21"/>
  <c r="BA66" i="21"/>
  <c r="AZ66" i="21"/>
  <c r="AY66" i="21"/>
  <c r="AX66" i="21"/>
  <c r="AW66" i="21"/>
  <c r="AV66" i="21"/>
  <c r="BS65" i="21"/>
  <c r="BG65" i="21"/>
  <c r="BF65" i="21"/>
  <c r="BE65" i="21"/>
  <c r="BD65" i="21"/>
  <c r="BC65" i="21"/>
  <c r="BB65" i="21"/>
  <c r="BA65" i="21"/>
  <c r="AZ65" i="21"/>
  <c r="AY65" i="21"/>
  <c r="AX65" i="21"/>
  <c r="AW65" i="21"/>
  <c r="AV65" i="21"/>
  <c r="BS64" i="21"/>
  <c r="BG64" i="21"/>
  <c r="BF64" i="21"/>
  <c r="BE64" i="21"/>
  <c r="BD64" i="21"/>
  <c r="BC64" i="21"/>
  <c r="BB64" i="21"/>
  <c r="BA64" i="21"/>
  <c r="AZ64" i="21"/>
  <c r="AY64" i="21"/>
  <c r="AX64" i="21"/>
  <c r="AW64" i="21"/>
  <c r="AV64" i="21"/>
  <c r="BS63" i="21"/>
  <c r="BG63" i="21"/>
  <c r="BF63" i="21"/>
  <c r="BE63" i="21"/>
  <c r="BD63" i="21"/>
  <c r="BC63" i="21"/>
  <c r="BB63" i="21"/>
  <c r="BA63" i="21"/>
  <c r="AZ63" i="21"/>
  <c r="AY63" i="21"/>
  <c r="AX63" i="21"/>
  <c r="AW63" i="21"/>
  <c r="AV63" i="21"/>
  <c r="BS62" i="21"/>
  <c r="BG62" i="21"/>
  <c r="BF62" i="21"/>
  <c r="BE62" i="21"/>
  <c r="BD62" i="21"/>
  <c r="BC62" i="21"/>
  <c r="BB62" i="21"/>
  <c r="BA62" i="21"/>
  <c r="AZ62" i="21"/>
  <c r="AY62" i="21"/>
  <c r="AX62" i="21"/>
  <c r="AW62" i="21"/>
  <c r="AV62" i="21"/>
  <c r="BS61" i="21"/>
  <c r="BG61" i="21"/>
  <c r="BF61" i="21"/>
  <c r="BE61" i="21"/>
  <c r="BD61" i="21"/>
  <c r="BC61" i="21"/>
  <c r="BB61" i="21"/>
  <c r="BA61" i="21"/>
  <c r="AZ61" i="21"/>
  <c r="AY61" i="21"/>
  <c r="AX61" i="21"/>
  <c r="AW61" i="21"/>
  <c r="AV61" i="21"/>
  <c r="BS60" i="21"/>
  <c r="BG60" i="21"/>
  <c r="BF60" i="21"/>
  <c r="BE60" i="21"/>
  <c r="BD60" i="21"/>
  <c r="BC60" i="21"/>
  <c r="BB60" i="21"/>
  <c r="BA60" i="21"/>
  <c r="AZ60" i="21"/>
  <c r="AY60" i="21"/>
  <c r="AX60" i="21"/>
  <c r="AW60" i="21"/>
  <c r="AV60" i="21"/>
  <c r="BS59" i="21"/>
  <c r="BG59" i="21"/>
  <c r="BF59" i="21"/>
  <c r="BE59" i="21"/>
  <c r="BD59" i="21"/>
  <c r="BC59" i="21"/>
  <c r="BB59" i="21"/>
  <c r="BA59" i="21"/>
  <c r="AZ59" i="21"/>
  <c r="AY59" i="21"/>
  <c r="AX59" i="21"/>
  <c r="AW59" i="21"/>
  <c r="AV59" i="21"/>
  <c r="BS58" i="21"/>
  <c r="BG58" i="21"/>
  <c r="BF58" i="21"/>
  <c r="BE58" i="21"/>
  <c r="BD58" i="21"/>
  <c r="BC58" i="21"/>
  <c r="BB58" i="21"/>
  <c r="BA58" i="21"/>
  <c r="AZ58" i="21"/>
  <c r="AY58" i="21"/>
  <c r="AX58" i="21"/>
  <c r="AW58" i="21"/>
  <c r="AV58" i="21"/>
  <c r="BS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BS56" i="21"/>
  <c r="BG56" i="21"/>
  <c r="BF56" i="21"/>
  <c r="BE56" i="21"/>
  <c r="BD56" i="21"/>
  <c r="BC56" i="21"/>
  <c r="BB56" i="21"/>
  <c r="BA56" i="21"/>
  <c r="AZ56" i="21"/>
  <c r="AY56" i="21"/>
  <c r="AX56" i="21"/>
  <c r="AW56" i="21"/>
  <c r="AV56" i="21"/>
  <c r="BS55" i="21"/>
  <c r="BG55" i="21"/>
  <c r="BF55" i="21"/>
  <c r="BE55" i="21"/>
  <c r="BD55" i="21"/>
  <c r="BC55" i="21"/>
  <c r="BB55" i="21"/>
  <c r="BA55" i="21"/>
  <c r="AZ55" i="21"/>
  <c r="AY55" i="21"/>
  <c r="AX55" i="21"/>
  <c r="AW55" i="21"/>
  <c r="AV55" i="21"/>
  <c r="BS54" i="21"/>
  <c r="BG54" i="21"/>
  <c r="BF54" i="21"/>
  <c r="BE54" i="21"/>
  <c r="BD54" i="21"/>
  <c r="BC54" i="21"/>
  <c r="BB54" i="21"/>
  <c r="BA54" i="21"/>
  <c r="AZ54" i="21"/>
  <c r="AY54" i="21"/>
  <c r="AX54" i="21"/>
  <c r="AW54" i="21"/>
  <c r="AV54" i="21"/>
  <c r="BS53" i="21"/>
  <c r="BG53" i="21"/>
  <c r="BF53" i="21"/>
  <c r="BE53" i="21"/>
  <c r="BD53" i="21"/>
  <c r="BC53" i="21"/>
  <c r="BB53" i="21"/>
  <c r="BA53" i="21"/>
  <c r="AZ53" i="21"/>
  <c r="AY53" i="21"/>
  <c r="AX53" i="21"/>
  <c r="AW53" i="21"/>
  <c r="AV53" i="21"/>
  <c r="BS52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BS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BS50" i="2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BS49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BS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BS47" i="21"/>
  <c r="BG47" i="21"/>
  <c r="BF47" i="21"/>
  <c r="BE47" i="21"/>
  <c r="BD47" i="21"/>
  <c r="BC47" i="21"/>
  <c r="BB47" i="21"/>
  <c r="BA47" i="21"/>
  <c r="AZ47" i="21"/>
  <c r="AY47" i="21"/>
  <c r="AX47" i="21"/>
  <c r="AW47" i="21"/>
  <c r="AV47" i="21"/>
  <c r="BS46" i="21"/>
  <c r="BG46" i="21"/>
  <c r="BF46" i="21"/>
  <c r="BE46" i="21"/>
  <c r="BD46" i="21"/>
  <c r="BC46" i="21"/>
  <c r="BB46" i="21"/>
  <c r="BA46" i="21"/>
  <c r="AZ46" i="21"/>
  <c r="AY46" i="21"/>
  <c r="AX46" i="21"/>
  <c r="AW46" i="21"/>
  <c r="AV46" i="21"/>
  <c r="BS45" i="21"/>
  <c r="BG45" i="21"/>
  <c r="BF45" i="21"/>
  <c r="BE45" i="21"/>
  <c r="BD45" i="21"/>
  <c r="BC45" i="21"/>
  <c r="BB45" i="21"/>
  <c r="BA45" i="21"/>
  <c r="AZ45" i="21"/>
  <c r="AY45" i="21"/>
  <c r="AX45" i="21"/>
  <c r="AW45" i="21"/>
  <c r="AV45" i="21"/>
  <c r="BS44" i="21"/>
  <c r="BG44" i="21"/>
  <c r="BF44" i="21"/>
  <c r="BE44" i="21"/>
  <c r="BD44" i="21"/>
  <c r="BC44" i="21"/>
  <c r="BB44" i="21"/>
  <c r="BA44" i="21"/>
  <c r="AZ44" i="21"/>
  <c r="AY44" i="21"/>
  <c r="AX44" i="21"/>
  <c r="AW44" i="21"/>
  <c r="AV44" i="21"/>
  <c r="BS43" i="21"/>
  <c r="BG43" i="21"/>
  <c r="BF43" i="21"/>
  <c r="BE43" i="21"/>
  <c r="BD43" i="21"/>
  <c r="BC43" i="21"/>
  <c r="BB43" i="21"/>
  <c r="BA43" i="21"/>
  <c r="AZ43" i="21"/>
  <c r="AY43" i="21"/>
  <c r="AX43" i="21"/>
  <c r="AW43" i="21"/>
  <c r="AV43" i="21"/>
  <c r="BS42" i="21"/>
  <c r="BG42" i="21"/>
  <c r="BF42" i="21"/>
  <c r="BE42" i="21"/>
  <c r="BD42" i="21"/>
  <c r="BC42" i="21"/>
  <c r="BB42" i="21"/>
  <c r="BA42" i="21"/>
  <c r="AZ42" i="21"/>
  <c r="AY42" i="21"/>
  <c r="AX42" i="21"/>
  <c r="AW42" i="21"/>
  <c r="AV42" i="21"/>
  <c r="BS41" i="21"/>
  <c r="BG41" i="21"/>
  <c r="BF41" i="21"/>
  <c r="BE41" i="21"/>
  <c r="BD41" i="21"/>
  <c r="BC41" i="21"/>
  <c r="BB41" i="21"/>
  <c r="BA41" i="21"/>
  <c r="AZ41" i="21"/>
  <c r="AY41" i="21"/>
  <c r="AX41" i="21"/>
  <c r="AW41" i="21"/>
  <c r="AV41" i="21"/>
  <c r="BS40" i="21"/>
  <c r="BG40" i="21"/>
  <c r="BF40" i="21"/>
  <c r="BE40" i="21"/>
  <c r="BD40" i="21"/>
  <c r="BC40" i="21"/>
  <c r="BB40" i="21"/>
  <c r="BA40" i="21"/>
  <c r="AZ40" i="21"/>
  <c r="AY40" i="21"/>
  <c r="AX40" i="21"/>
  <c r="AW40" i="21"/>
  <c r="AV40" i="21"/>
  <c r="BS39" i="21"/>
  <c r="BG39" i="21"/>
  <c r="BF39" i="21"/>
  <c r="BE39" i="21"/>
  <c r="BD39" i="21"/>
  <c r="BC39" i="21"/>
  <c r="BB39" i="21"/>
  <c r="BA39" i="21"/>
  <c r="AZ39" i="21"/>
  <c r="AY39" i="21"/>
  <c r="AX39" i="21"/>
  <c r="AW39" i="21"/>
  <c r="AV39" i="21"/>
  <c r="BS38" i="21"/>
  <c r="BG38" i="21"/>
  <c r="BF38" i="21"/>
  <c r="BE38" i="21"/>
  <c r="BD38" i="21"/>
  <c r="BC38" i="21"/>
  <c r="BB38" i="21"/>
  <c r="BA38" i="21"/>
  <c r="AZ38" i="21"/>
  <c r="AY38" i="21"/>
  <c r="AX38" i="21"/>
  <c r="AW38" i="21"/>
  <c r="AV38" i="21"/>
  <c r="BS37" i="21"/>
  <c r="BG37" i="21"/>
  <c r="BF37" i="21"/>
  <c r="BE37" i="21"/>
  <c r="BD37" i="21"/>
  <c r="BC37" i="21"/>
  <c r="BB37" i="21"/>
  <c r="BA37" i="21"/>
  <c r="AZ37" i="21"/>
  <c r="AY37" i="21"/>
  <c r="AX37" i="21"/>
  <c r="AW37" i="21"/>
  <c r="AV37" i="21"/>
  <c r="BS36" i="21"/>
  <c r="BG36" i="21"/>
  <c r="BF36" i="21"/>
  <c r="BE36" i="21"/>
  <c r="BD36" i="21"/>
  <c r="BC36" i="21"/>
  <c r="BB36" i="21"/>
  <c r="BA36" i="21"/>
  <c r="AZ36" i="21"/>
  <c r="AY36" i="21"/>
  <c r="AX36" i="21"/>
  <c r="AW36" i="21"/>
  <c r="AV36" i="21"/>
  <c r="BS35" i="21"/>
  <c r="BG35" i="21"/>
  <c r="BF35" i="21"/>
  <c r="BE35" i="21"/>
  <c r="BD35" i="21"/>
  <c r="BC35" i="21"/>
  <c r="BB35" i="21"/>
  <c r="BA35" i="21"/>
  <c r="AZ35" i="21"/>
  <c r="AY35" i="21"/>
  <c r="AX35" i="21"/>
  <c r="AW35" i="21"/>
  <c r="AV35" i="21"/>
  <c r="BS34" i="21"/>
  <c r="BG34" i="21"/>
  <c r="BF34" i="21"/>
  <c r="BE34" i="21"/>
  <c r="BD34" i="21"/>
  <c r="BC34" i="21"/>
  <c r="BB34" i="21"/>
  <c r="BA34" i="21"/>
  <c r="AZ34" i="21"/>
  <c r="AY34" i="21"/>
  <c r="AX34" i="21"/>
  <c r="AW34" i="21"/>
  <c r="AV34" i="21"/>
  <c r="BS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BS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BS31" i="21"/>
  <c r="BG31" i="21"/>
  <c r="BF31" i="21"/>
  <c r="BE31" i="21"/>
  <c r="BD31" i="21"/>
  <c r="BC31" i="21"/>
  <c r="BB31" i="21"/>
  <c r="BA31" i="21"/>
  <c r="AZ31" i="21"/>
  <c r="AY31" i="21"/>
  <c r="AX31" i="21"/>
  <c r="AW31" i="21"/>
  <c r="AV31" i="21"/>
  <c r="BS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BS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BS28" i="21"/>
  <c r="BG28" i="21"/>
  <c r="BF28" i="21"/>
  <c r="BE28" i="21"/>
  <c r="BD28" i="21"/>
  <c r="BC28" i="21"/>
  <c r="BB28" i="21"/>
  <c r="BA28" i="21"/>
  <c r="AZ28" i="21"/>
  <c r="AY28" i="21"/>
  <c r="AX28" i="21"/>
  <c r="AW28" i="21"/>
  <c r="AV28" i="21"/>
  <c r="BS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BS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BS25" i="21"/>
  <c r="BG25" i="21"/>
  <c r="BF25" i="21"/>
  <c r="BE25" i="21"/>
  <c r="BD25" i="21"/>
  <c r="BC25" i="21"/>
  <c r="BB25" i="21"/>
  <c r="BA25" i="21"/>
  <c r="AZ25" i="21"/>
  <c r="AY25" i="21"/>
  <c r="AX25" i="21"/>
  <c r="AW25" i="21"/>
  <c r="AV25" i="21"/>
  <c r="BS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BS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BS22" i="21"/>
  <c r="BG22" i="21"/>
  <c r="BF22" i="21"/>
  <c r="BE22" i="21"/>
  <c r="BD22" i="21"/>
  <c r="BC22" i="21"/>
  <c r="BB22" i="21"/>
  <c r="BA22" i="21"/>
  <c r="AZ22" i="21"/>
  <c r="AY22" i="21"/>
  <c r="AX22" i="21"/>
  <c r="AW22" i="21"/>
  <c r="AV22" i="21"/>
  <c r="BS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BS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BS19" i="21"/>
  <c r="BG19" i="21"/>
  <c r="BF19" i="21"/>
  <c r="BE19" i="21"/>
  <c r="BD19" i="21"/>
  <c r="BC19" i="21"/>
  <c r="BB19" i="21"/>
  <c r="BA19" i="21"/>
  <c r="AZ19" i="21"/>
  <c r="AY19" i="21"/>
  <c r="AX19" i="21"/>
  <c r="AW19" i="21"/>
  <c r="AV19" i="21"/>
  <c r="BS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BS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BS16" i="21"/>
  <c r="BG16" i="21"/>
  <c r="BF16" i="21"/>
  <c r="BE16" i="21"/>
  <c r="BD16" i="21"/>
  <c r="BC16" i="21"/>
  <c r="BB16" i="21"/>
  <c r="BA16" i="21"/>
  <c r="AZ16" i="21"/>
  <c r="AY16" i="21"/>
  <c r="AX16" i="21"/>
  <c r="AW16" i="21"/>
  <c r="AV16" i="21"/>
  <c r="BS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BS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BS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BS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BS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BS10" i="21"/>
  <c r="BG10" i="21"/>
  <c r="BF10" i="21"/>
  <c r="BE10" i="21"/>
  <c r="BD10" i="21"/>
  <c r="BC10" i="21"/>
  <c r="BB10" i="21"/>
  <c r="BA10" i="21"/>
  <c r="AZ10" i="21"/>
  <c r="AY10" i="21"/>
  <c r="AX10" i="21"/>
  <c r="AW10" i="21"/>
  <c r="AV10" i="21"/>
  <c r="J48" i="12"/>
  <c r="K48" i="12" s="1"/>
  <c r="E19" i="7"/>
  <c r="E12" i="7"/>
  <c r="G15" i="7"/>
  <c r="G16" i="7" l="1"/>
  <c r="E23" i="7"/>
  <c r="E26" i="7" s="1"/>
  <c r="G8" i="7"/>
  <c r="G22" i="7"/>
  <c r="G9" i="7"/>
  <c r="G12" i="7" s="1"/>
  <c r="G17" i="7"/>
  <c r="G19" i="7" s="1"/>
  <c r="B20" i="12"/>
  <c r="C12" i="7"/>
  <c r="G18" i="7"/>
  <c r="B13" i="25" l="1"/>
  <c r="B17" i="25" s="1"/>
  <c r="G23" i="7"/>
  <c r="G26" i="7" s="1"/>
  <c r="F21" i="12"/>
  <c r="J52" i="12" l="1"/>
  <c r="K52" i="12" s="1"/>
  <c r="J49" i="12"/>
  <c r="K49" i="12" s="1"/>
  <c r="C19" i="24" l="1"/>
  <c r="B38" i="25"/>
  <c r="B20" i="25"/>
  <c r="B28" i="25" s="1"/>
  <c r="B29" i="25" s="1"/>
  <c r="B46" i="25" s="1"/>
  <c r="B48" i="25" s="1"/>
  <c r="C19" i="7" l="1"/>
  <c r="C23" i="7" s="1"/>
  <c r="C26" i="7" s="1"/>
  <c r="I77" i="28"/>
  <c r="C13" i="24" l="1"/>
  <c r="C20" i="24" s="1"/>
  <c r="J77" i="28" l="1"/>
  <c r="J104" i="28" l="1"/>
</calcChain>
</file>

<file path=xl/sharedStrings.xml><?xml version="1.0" encoding="utf-8"?>
<sst xmlns="http://schemas.openxmlformats.org/spreadsheetml/2006/main" count="2062" uniqueCount="1335">
  <si>
    <t>1.1.10.10.10</t>
  </si>
  <si>
    <t>1.1.10.10.21</t>
  </si>
  <si>
    <t>1.1.10.10.30</t>
  </si>
  <si>
    <t>1.1.10.10.50</t>
  </si>
  <si>
    <t>1.1.10.20.10</t>
  </si>
  <si>
    <t>SUPERVIELLE 02</t>
  </si>
  <si>
    <t>1.1.10.20.20</t>
  </si>
  <si>
    <t>SUPERVIELLE 03</t>
  </si>
  <si>
    <t>1.1.10.20.40</t>
  </si>
  <si>
    <t>1.1.10.20.60</t>
  </si>
  <si>
    <t>CITI CTA.CTE.</t>
  </si>
  <si>
    <t>1.1.10.20.70</t>
  </si>
  <si>
    <t>BANCO GALICIA</t>
  </si>
  <si>
    <t>1.1.10.20.80</t>
  </si>
  <si>
    <t>SANTANDER RIO</t>
  </si>
  <si>
    <t>1.1.10.30.00</t>
  </si>
  <si>
    <t>MONEDA EXTRANJERA</t>
  </si>
  <si>
    <t>1.1.20.30.00</t>
  </si>
  <si>
    <t>TITULOS PUBLICOS</t>
  </si>
  <si>
    <t>1.1.20.50.00</t>
  </si>
  <si>
    <t>FONDO COMUN DE INVERSION</t>
  </si>
  <si>
    <t>1.1.30.10.01</t>
  </si>
  <si>
    <t>1.1.30.20.10</t>
  </si>
  <si>
    <t>* VISA CTA.CTE.</t>
  </si>
  <si>
    <t>1.1.30.20.20</t>
  </si>
  <si>
    <t>* MASTERCARD C.C.</t>
  </si>
  <si>
    <t>1.1.30.20.40</t>
  </si>
  <si>
    <t>* AMERICAN EXPRESS</t>
  </si>
  <si>
    <t>1.1.30.20.50</t>
  </si>
  <si>
    <t>* MERCADO PAGO</t>
  </si>
  <si>
    <t>1.1.40.80.10</t>
  </si>
  <si>
    <t>* DE SUELDOS</t>
  </si>
  <si>
    <t>1.1.40.80.30</t>
  </si>
  <si>
    <t>* A PROVEEDORES</t>
  </si>
  <si>
    <t>1.1.40.80.40</t>
  </si>
  <si>
    <t>* PRESTAMOS</t>
  </si>
  <si>
    <t>1.1.41.11.00</t>
  </si>
  <si>
    <t>SERV.PAG.POR CTA.PROPIETA</t>
  </si>
  <si>
    <t>1.1.41.12.00</t>
  </si>
  <si>
    <t>IMPUESTOS PAG.X CTA. PROP</t>
  </si>
  <si>
    <t>1.1.41.40.00</t>
  </si>
  <si>
    <t>SEGUROS A DEVENGAR</t>
  </si>
  <si>
    <t>1.1.50.01.01</t>
  </si>
  <si>
    <t>PAÑOL</t>
  </si>
  <si>
    <t>1.2.40.10.10</t>
  </si>
  <si>
    <t>* TERRENOS</t>
  </si>
  <si>
    <t>Terrenos</t>
  </si>
  <si>
    <t>1.2.40.10.20</t>
  </si>
  <si>
    <t>* CALLES</t>
  </si>
  <si>
    <t>Edificios</t>
  </si>
  <si>
    <t>1.2.40.10.30</t>
  </si>
  <si>
    <t>* CLUB HOUSE</t>
  </si>
  <si>
    <t>1.2.40.10.40</t>
  </si>
  <si>
    <t>* CANCHA DE GOLF</t>
  </si>
  <si>
    <t>1.2.40.10.41</t>
  </si>
  <si>
    <t>* CANCHAS FUTBOL Y HOCKEY</t>
  </si>
  <si>
    <t>1.2.40.10.50</t>
  </si>
  <si>
    <t>* PILETA DE NATACION</t>
  </si>
  <si>
    <t>1.2.40.10.60</t>
  </si>
  <si>
    <t>* CASA VIOLETA</t>
  </si>
  <si>
    <t>1.2.40.10.61</t>
  </si>
  <si>
    <t>* CASITA T.JOVENES</t>
  </si>
  <si>
    <t>1.2.40.10.70</t>
  </si>
  <si>
    <t>* SEGURIDAD</t>
  </si>
  <si>
    <t>1.2.40.10.80</t>
  </si>
  <si>
    <t>* CLUB DE JOVENES</t>
  </si>
  <si>
    <t>1.2.40.10.90</t>
  </si>
  <si>
    <t>* CASA DE VENTAS</t>
  </si>
  <si>
    <t>1.2.40.11.10</t>
  </si>
  <si>
    <t>* RED GAS/ELECTRICA</t>
  </si>
  <si>
    <t>1.2.40.11.20</t>
  </si>
  <si>
    <t>* CASILLA DE GOLF PAR 3</t>
  </si>
  <si>
    <t>1.2.40.11.30</t>
  </si>
  <si>
    <t>* CANCHA DE SQUASH</t>
  </si>
  <si>
    <t>1.2.40.11.31</t>
  </si>
  <si>
    <t>* VESTUARIO 10 HECTAREAS</t>
  </si>
  <si>
    <t>1.2.40.11.32</t>
  </si>
  <si>
    <t>* GALPON CANCHA GOLF</t>
  </si>
  <si>
    <t>1.2.40.11.50</t>
  </si>
  <si>
    <t>* CAPILLA</t>
  </si>
  <si>
    <t>1.2.40.11.60</t>
  </si>
  <si>
    <t>* CASILLA DE PALOS</t>
  </si>
  <si>
    <t>1.2.40.11.70</t>
  </si>
  <si>
    <t>* GIMNASIO</t>
  </si>
  <si>
    <t>1.2.40.11.80</t>
  </si>
  <si>
    <t>* PARED PERIMETRAL</t>
  </si>
  <si>
    <t>1.2.40.11.90</t>
  </si>
  <si>
    <t>* BAÑOS CANCHA GOLF</t>
  </si>
  <si>
    <t>1.2.40.11.91</t>
  </si>
  <si>
    <t>* PUENTES CANCHA GOLF</t>
  </si>
  <si>
    <t>1.2.40.19.00</t>
  </si>
  <si>
    <t>SISTEMAS-SOFTWARE</t>
  </si>
  <si>
    <t>1.2.40.20.00</t>
  </si>
  <si>
    <t>MUEBLES Y UTILES</t>
  </si>
  <si>
    <t>1.2.40.30.00</t>
  </si>
  <si>
    <t>MAQUINARIAS</t>
  </si>
  <si>
    <t>1.2.40.40.00</t>
  </si>
  <si>
    <t>INSTALACIONES</t>
  </si>
  <si>
    <t>Instalaciones</t>
  </si>
  <si>
    <t>1.2.40.50.00</t>
  </si>
  <si>
    <t>RODADOS</t>
  </si>
  <si>
    <t>Rodados</t>
  </si>
  <si>
    <t>1.2.40.60.00</t>
  </si>
  <si>
    <t>HERRAMIENTAS</t>
  </si>
  <si>
    <t>1.2.40.65.00</t>
  </si>
  <si>
    <t>EQUINOS</t>
  </si>
  <si>
    <t>Equinos</t>
  </si>
  <si>
    <t>1.2.40.70.55</t>
  </si>
  <si>
    <t>Seg.SISTEMA de CCTV</t>
  </si>
  <si>
    <t>1.2.40.70.99</t>
  </si>
  <si>
    <t>EDIFICIO OFICINAS</t>
  </si>
  <si>
    <t>1.2.40.80.10</t>
  </si>
  <si>
    <t>* INMUEBLES</t>
  </si>
  <si>
    <t>1.2.40.80.20</t>
  </si>
  <si>
    <t>* MUEBLES Y UTILES</t>
  </si>
  <si>
    <t>1.2.40.80.30</t>
  </si>
  <si>
    <t>* MAQUINARIAS</t>
  </si>
  <si>
    <t>1.2.40.80.40</t>
  </si>
  <si>
    <t>* INSTALACIONES</t>
  </si>
  <si>
    <t>1.2.40.80.50</t>
  </si>
  <si>
    <t>* RODADOS</t>
  </si>
  <si>
    <t>1.2.40.80.60</t>
  </si>
  <si>
    <t>* HERRAMIENTAS</t>
  </si>
  <si>
    <t>1.2.40.80.70</t>
  </si>
  <si>
    <t>1.2.40.80.80</t>
  </si>
  <si>
    <t>Software</t>
  </si>
  <si>
    <t>1.2.60.10.00</t>
  </si>
  <si>
    <t>ACCIONES PROPIAS EN CARTE</t>
  </si>
  <si>
    <t>2.1.10.11.99</t>
  </si>
  <si>
    <t>PROVEEDORES VARIOS</t>
  </si>
  <si>
    <t>2.1.10.50.00</t>
  </si>
  <si>
    <t>SEGUROS A PAGAR</t>
  </si>
  <si>
    <t>2.1.20.30.00</t>
  </si>
  <si>
    <t>TARJETAS A PAGAR</t>
  </si>
  <si>
    <t>2.1.40.10.00</t>
  </si>
  <si>
    <t>REMUNERACIONES A PAGAR</t>
  </si>
  <si>
    <t>2.1.40.40.10</t>
  </si>
  <si>
    <t>A.N.Se.S.</t>
  </si>
  <si>
    <t>2.1.40.40.20</t>
  </si>
  <si>
    <t>U.T.E.D.Y.C.</t>
  </si>
  <si>
    <t>2.1.40.40.30</t>
  </si>
  <si>
    <t>O.S.D.E.</t>
  </si>
  <si>
    <t>2.1.40.50.00</t>
  </si>
  <si>
    <t>REMUNERACIONES EMBARGADAS</t>
  </si>
  <si>
    <t>2.1.50.20.10</t>
  </si>
  <si>
    <t>IMP.GCIAS.S/SUELDOS</t>
  </si>
  <si>
    <t>2.1.50.20.20</t>
  </si>
  <si>
    <t>IMP.GCIAS.GLOBALES</t>
  </si>
  <si>
    <t>2.1.50.20.30</t>
  </si>
  <si>
    <t>RET.SEGURIDAD SOCIAL</t>
  </si>
  <si>
    <t>2.1.50.20.40</t>
  </si>
  <si>
    <t>RET.INGRESOS BRUTOS</t>
  </si>
  <si>
    <t>2.1.50.20.50</t>
  </si>
  <si>
    <t>RET. IVA</t>
  </si>
  <si>
    <t>2.1.60.10.60</t>
  </si>
  <si>
    <t>2.1.60.31.00</t>
  </si>
  <si>
    <t>DEPOSITOS SIN IDENTIFICAR</t>
  </si>
  <si>
    <t>2.1.60.40.40</t>
  </si>
  <si>
    <t>2.1.60.50.20</t>
  </si>
  <si>
    <t>2.1.60.60.10</t>
  </si>
  <si>
    <t>2.1.60.70.70</t>
  </si>
  <si>
    <t>2.1.60.90.00</t>
  </si>
  <si>
    <t>FONDOS DE GARANTIA</t>
  </si>
  <si>
    <t>2.1.60.92.10</t>
  </si>
  <si>
    <t>3.1.10.00.00</t>
  </si>
  <si>
    <t>ACCIONES EN CIRCULACION</t>
  </si>
  <si>
    <t>3.1.20.00.00</t>
  </si>
  <si>
    <t>AJUSTE AL CAPITAL</t>
  </si>
  <si>
    <t>Ajuste de capital</t>
  </si>
  <si>
    <t>3.2.10.00.00</t>
  </si>
  <si>
    <t>RESERVA LEGAL</t>
  </si>
  <si>
    <t>Reserva Legal</t>
  </si>
  <si>
    <t>3.2.20.00.00</t>
  </si>
  <si>
    <t>RESERVA LIBRE</t>
  </si>
  <si>
    <t>Reserva Facultativa</t>
  </si>
  <si>
    <t>3.3.10.00.00</t>
  </si>
  <si>
    <t>RESULTADOS NO ASIGNADOS</t>
  </si>
  <si>
    <t>4.1.10.10.10</t>
  </si>
  <si>
    <t>* CUOTAS ORDINARIAS</t>
  </si>
  <si>
    <t>4.1.10.10.30</t>
  </si>
  <si>
    <t>* CUOTAS DE INGRESO</t>
  </si>
  <si>
    <t>4.1.10.40.10</t>
  </si>
  <si>
    <t>4.1.10.40.32</t>
  </si>
  <si>
    <t>+CARRITO Y PALOS GOLF</t>
  </si>
  <si>
    <t>4.1.10.40.35</t>
  </si>
  <si>
    <t>+FIESTA SOCIOS</t>
  </si>
  <si>
    <t>4.1.10.60.11</t>
  </si>
  <si>
    <t>+GREEN FEE golf</t>
  </si>
  <si>
    <t>4.1.10.60.12</t>
  </si>
  <si>
    <t>+TORNEOS golf</t>
  </si>
  <si>
    <t>4.1.10.60.15</t>
  </si>
  <si>
    <t xml:space="preserve">DCHO.USO CARRO GOLF      </t>
  </si>
  <si>
    <t>4.1.10.60.21</t>
  </si>
  <si>
    <t>+FEE polo</t>
  </si>
  <si>
    <t>4.1.10.60.22</t>
  </si>
  <si>
    <t>+TORNEOS polo</t>
  </si>
  <si>
    <t>4.1.10.60.23</t>
  </si>
  <si>
    <t>+INVITADOS DE POLO</t>
  </si>
  <si>
    <t>4.1.10.60.24</t>
  </si>
  <si>
    <t>+CARGO MANT.SECTOR BOXES</t>
  </si>
  <si>
    <t>4.1.10.60.32</t>
  </si>
  <si>
    <t>+DERECHO DE BOXES</t>
  </si>
  <si>
    <t>4.1.10.60.37</t>
  </si>
  <si>
    <t>+INVITADOS</t>
  </si>
  <si>
    <t>4.1.10.60.38</t>
  </si>
  <si>
    <t>+CANON PROF.</t>
  </si>
  <si>
    <t>4.1.10.60.41</t>
  </si>
  <si>
    <t>+DERECHO DE CANCHA tenis</t>
  </si>
  <si>
    <t>4.1.10.60.42</t>
  </si>
  <si>
    <t>+TORNEOS tenis</t>
  </si>
  <si>
    <t>4.1.10.60.43</t>
  </si>
  <si>
    <t>+ CANON PROF TENIS</t>
  </si>
  <si>
    <t>4.1.10.60.44</t>
  </si>
  <si>
    <t>CARNET DE TENIS</t>
  </si>
  <si>
    <t>4.1.10.60.45</t>
  </si>
  <si>
    <t>ILUMINACION</t>
  </si>
  <si>
    <t>4.1.10.60.52</t>
  </si>
  <si>
    <t>FEE CASITA VIOLETA</t>
  </si>
  <si>
    <t>4.1.10.60.53</t>
  </si>
  <si>
    <t>+COLONIA VACACIONES</t>
  </si>
  <si>
    <t>4.1.10.60.54</t>
  </si>
  <si>
    <t>+FUTBOL</t>
  </si>
  <si>
    <t>4.1.10.60.62</t>
  </si>
  <si>
    <t>+INVITADOS Pileta</t>
  </si>
  <si>
    <t>4.1.10.60.71</t>
  </si>
  <si>
    <t>+ FEE gim</t>
  </si>
  <si>
    <t>4.1.10.80.10</t>
  </si>
  <si>
    <t>* EXPENSAS RES.SECTOR A</t>
  </si>
  <si>
    <t>4.1.10.80.20</t>
  </si>
  <si>
    <t>* EXPENSAS DE BOXES</t>
  </si>
  <si>
    <t>4.1.10.90.00</t>
  </si>
  <si>
    <t xml:space="preserve">  * EXPENSAS DORMIES</t>
  </si>
  <si>
    <t>4.1.11.00.01</t>
  </si>
  <si>
    <t xml:space="preserve">    + CORTES A LOTES</t>
  </si>
  <si>
    <t>4.1.11.10.10</t>
  </si>
  <si>
    <t>* INGRESOS VARIOS</t>
  </si>
  <si>
    <t>4.1.11.10.21</t>
  </si>
  <si>
    <t>+DERECHO DE CONSTRUCC.</t>
  </si>
  <si>
    <t>4.1.11.10.30</t>
  </si>
  <si>
    <t>* VENTA BIENES DE USO</t>
  </si>
  <si>
    <t>4.1.11.10.50</t>
  </si>
  <si>
    <t>* MULTAS</t>
  </si>
  <si>
    <t>4.1.20.10.00</t>
  </si>
  <si>
    <t>INTERESES RESARCITORIOS</t>
  </si>
  <si>
    <t>4.1.20.20.00</t>
  </si>
  <si>
    <t>INTERESES GANADOS</t>
  </si>
  <si>
    <t>4.1.20.50.00</t>
  </si>
  <si>
    <t>DIFERENCIA DE CAMBIO</t>
  </si>
  <si>
    <t>4.1.20.60.00</t>
  </si>
  <si>
    <t>RESARCIMIENTO DE GASTOS</t>
  </si>
  <si>
    <t>4.1.20.80.00</t>
  </si>
  <si>
    <t>RESULTADO INVERSIONES</t>
  </si>
  <si>
    <t>5.1.05.10.01</t>
  </si>
  <si>
    <t>SUELDOS</t>
  </si>
  <si>
    <t>5.1.05.10.02</t>
  </si>
  <si>
    <t>CARGAS SOCIALES</t>
  </si>
  <si>
    <t>5.1.05.10.03</t>
  </si>
  <si>
    <t>S.A.C.</t>
  </si>
  <si>
    <t>5.1.05.10.04</t>
  </si>
  <si>
    <t>CS.SOCIALES S/S.A.C.</t>
  </si>
  <si>
    <t>5.1.05.10.06</t>
  </si>
  <si>
    <t>SEGUROS</t>
  </si>
  <si>
    <t>5.1.05.10.07</t>
  </si>
  <si>
    <t>REFRIGERIOS</t>
  </si>
  <si>
    <t>UNIFORMES</t>
  </si>
  <si>
    <t>5.1.05.10.10</t>
  </si>
  <si>
    <t>VARIOS</t>
  </si>
  <si>
    <t>5.1.05.20.01</t>
  </si>
  <si>
    <t>LIBRERIA / IMPRESOS</t>
  </si>
  <si>
    <t>5.1.05.30.01</t>
  </si>
  <si>
    <t>ELECTRICIDAD</t>
  </si>
  <si>
    <t>5.1.05.30.02</t>
  </si>
  <si>
    <t>TELEFONO</t>
  </si>
  <si>
    <t>5.1.05.30.04</t>
  </si>
  <si>
    <t>INTERNET</t>
  </si>
  <si>
    <t>5.1.05.30.06</t>
  </si>
  <si>
    <t>PEAJE/ESTACIONAMIENTO</t>
  </si>
  <si>
    <t>5.1.05.30.09</t>
  </si>
  <si>
    <t>REUNIONES-EVENTOS</t>
  </si>
  <si>
    <t>5.1.05.30.20</t>
  </si>
  <si>
    <t>HONORARIOS</t>
  </si>
  <si>
    <t>5.1.05.31.00</t>
  </si>
  <si>
    <t>COMBUSTIBLES/LUBRICANTES</t>
  </si>
  <si>
    <t>5.1.05.31.03</t>
  </si>
  <si>
    <t>GTOS MANTENIMIENTO</t>
  </si>
  <si>
    <t>5.1.11.11.01</t>
  </si>
  <si>
    <t xml:space="preserve">SUELDOS </t>
  </si>
  <si>
    <t>5.1.11.11.02</t>
  </si>
  <si>
    <t xml:space="preserve">CARGAS SOCIALES </t>
  </si>
  <si>
    <t>5.1.11.11.03</t>
  </si>
  <si>
    <t>5.1.11.11.04</t>
  </si>
  <si>
    <t>C.SOCIALES S/S.A.C.</t>
  </si>
  <si>
    <t>5.1.11.11.06</t>
  </si>
  <si>
    <t>5.1.11.11.07</t>
  </si>
  <si>
    <t>5.1.11.11.10</t>
  </si>
  <si>
    <t>5.1.11.12.01</t>
  </si>
  <si>
    <t>COMBUSTIBLES Y LUB.</t>
  </si>
  <si>
    <t>5.1.11.12.02</t>
  </si>
  <si>
    <t>SEMILLAS/FERT/HERB.</t>
  </si>
  <si>
    <t>5.1.11.12.03</t>
  </si>
  <si>
    <t>MATERIALES VARIOS</t>
  </si>
  <si>
    <t>5.1.11.12.06</t>
  </si>
  <si>
    <t>ARENA</t>
  </si>
  <si>
    <t>5.1.11.12.10</t>
  </si>
  <si>
    <t>AGUA (BIDON)</t>
  </si>
  <si>
    <t>5.1.11.12.11</t>
  </si>
  <si>
    <t>ART.LIMPIEZA</t>
  </si>
  <si>
    <t>5.1.11.12.14</t>
  </si>
  <si>
    <t>BANDERAS</t>
  </si>
  <si>
    <t>5.1.11.13.01</t>
  </si>
  <si>
    <t>5.1.11.13.02</t>
  </si>
  <si>
    <t>5.1.11.13.04</t>
  </si>
  <si>
    <t>5.1.11.13.05</t>
  </si>
  <si>
    <t>5.1.11.13.06</t>
  </si>
  <si>
    <t>FUMIGACION DE CANCHA</t>
  </si>
  <si>
    <t>5.1.11.13.07</t>
  </si>
  <si>
    <t>FUMIGACIONES</t>
  </si>
  <si>
    <t>5.1.11.13.08</t>
  </si>
  <si>
    <t>PEAJE/FLETES</t>
  </si>
  <si>
    <t>5.1.11.13.09</t>
  </si>
  <si>
    <t>ALQUILER CARRO ELECTRICO</t>
  </si>
  <si>
    <t>5.1.11.13.10</t>
  </si>
  <si>
    <t>REPUESTOS Y ACCESORIOS</t>
  </si>
  <si>
    <t>5.1.11.13.12</t>
  </si>
  <si>
    <t>MANTENIM.RODADOS</t>
  </si>
  <si>
    <t>5.1.11.13.13</t>
  </si>
  <si>
    <t>GTO.MANTENIMIENTO</t>
  </si>
  <si>
    <t>5.1.11.13.14</t>
  </si>
  <si>
    <t>MANT.EDIFICIO</t>
  </si>
  <si>
    <t>5.1.11.13.15</t>
  </si>
  <si>
    <t>MANT.RIEGO</t>
  </si>
  <si>
    <t>5.1.11.13.16</t>
  </si>
  <si>
    <t>REPAR.CANCHA GOLF</t>
  </si>
  <si>
    <t>5.1.11.13.17</t>
  </si>
  <si>
    <t>FORESTACION</t>
  </si>
  <si>
    <t>5.1.11.13.18</t>
  </si>
  <si>
    <t>MANT.LAGUNA-ARROYO DESAG</t>
  </si>
  <si>
    <t>5.1.11.13.21</t>
  </si>
  <si>
    <t>REMIS</t>
  </si>
  <si>
    <t>5.1.11.13.30</t>
  </si>
  <si>
    <t>5.1.11.13.33</t>
  </si>
  <si>
    <t>MANTEN. SISTEMAS</t>
  </si>
  <si>
    <t>5.1.11.13.50</t>
  </si>
  <si>
    <t>OBRAS GOLF</t>
  </si>
  <si>
    <t>5.1.11.14.01</t>
  </si>
  <si>
    <t>INTERCLUB GTOS VARIOS</t>
  </si>
  <si>
    <t>5.1.11.14.02</t>
  </si>
  <si>
    <t>PREMIOS</t>
  </si>
  <si>
    <t>5.1.11.14.06</t>
  </si>
  <si>
    <t>GASTOS SUBCOMISION</t>
  </si>
  <si>
    <t>5.1.11.14.08</t>
  </si>
  <si>
    <t>EVENTOS</t>
  </si>
  <si>
    <t>5.1.11.14.09</t>
  </si>
  <si>
    <t>GTOS.DE PROM.MENORES</t>
  </si>
  <si>
    <t>5.1.11.14.10</t>
  </si>
  <si>
    <t>DRIVING MAYORES</t>
  </si>
  <si>
    <t>5.1.11.15.01</t>
  </si>
  <si>
    <t>LIBRERIA/IMPRESOS</t>
  </si>
  <si>
    <t>5.1.11.21.01</t>
  </si>
  <si>
    <t>5.1.11.21.02</t>
  </si>
  <si>
    <t>5.1.11.21.03</t>
  </si>
  <si>
    <t>5.1.11.21.04</t>
  </si>
  <si>
    <t>5.1.11.21.06</t>
  </si>
  <si>
    <t>5.1.11.22.10</t>
  </si>
  <si>
    <t>5.1.11.23.01</t>
  </si>
  <si>
    <t>5.1.11.23.02</t>
  </si>
  <si>
    <t>5.1.11.23.04</t>
  </si>
  <si>
    <t>5.1.11.23.05</t>
  </si>
  <si>
    <t>5.1.11.23.12</t>
  </si>
  <si>
    <t>MANT.SIST.ILUMINACION</t>
  </si>
  <si>
    <t>5.1.11.23.13</t>
  </si>
  <si>
    <t>5.1.11.23.19</t>
  </si>
  <si>
    <t>SERVICIOS EXTERNOS</t>
  </si>
  <si>
    <t>5.1.11.23.50</t>
  </si>
  <si>
    <t>OBRAS TENIS</t>
  </si>
  <si>
    <t>5.1.11.24.01</t>
  </si>
  <si>
    <t>INTERCOUNT: INSCR+3ºTIEMP</t>
  </si>
  <si>
    <t>5.1.11.24.02</t>
  </si>
  <si>
    <t>5.1.11.24.06</t>
  </si>
  <si>
    <t>5.1.11.24.08</t>
  </si>
  <si>
    <t>5.1.11.25.01</t>
  </si>
  <si>
    <t>5.1.11.31.01</t>
  </si>
  <si>
    <t>5.1.11.31.02</t>
  </si>
  <si>
    <t>5.1.11.31.03</t>
  </si>
  <si>
    <t>5.1.11.31.04</t>
  </si>
  <si>
    <t>5.1.11.31.06</t>
  </si>
  <si>
    <t>5.1.11.31.07</t>
  </si>
  <si>
    <t>5.1.11.31.10</t>
  </si>
  <si>
    <t>5.1.11.32.01</t>
  </si>
  <si>
    <t>5.1.11.32.02</t>
  </si>
  <si>
    <t>5.1.11.32.06</t>
  </si>
  <si>
    <t>5.1.11.32.10</t>
  </si>
  <si>
    <t>5.1.11.32.11</t>
  </si>
  <si>
    <t>5.1.11.33.01</t>
  </si>
  <si>
    <t>5.1.11.33.02</t>
  </si>
  <si>
    <t>5.1.11.33.10</t>
  </si>
  <si>
    <t>REPARACION MAQ/SERV.EXT</t>
  </si>
  <si>
    <t>5.1.11.33.12</t>
  </si>
  <si>
    <t>MANT.RODADO</t>
  </si>
  <si>
    <t>5.1.11.33.13</t>
  </si>
  <si>
    <t>5.1.11.33.27</t>
  </si>
  <si>
    <t>BOCHAS</t>
  </si>
  <si>
    <t>5.1.11.33.30</t>
  </si>
  <si>
    <t>5.1.11.33.31</t>
  </si>
  <si>
    <t>SERVICIO DE AMBULANCIA</t>
  </si>
  <si>
    <t>5.1.11.34.03</t>
  </si>
  <si>
    <t>SUSCRIPCIONES</t>
  </si>
  <si>
    <t>5.1.11.34.08</t>
  </si>
  <si>
    <t>5.1.11.35.01</t>
  </si>
  <si>
    <t>5.1.11.41.01</t>
  </si>
  <si>
    <t>5.1.11.41.02</t>
  </si>
  <si>
    <t>5.1.11.41.03</t>
  </si>
  <si>
    <t>5.1.11.41.04</t>
  </si>
  <si>
    <t>5.1.11.41.06</t>
  </si>
  <si>
    <t>5.1.11.41.07</t>
  </si>
  <si>
    <t>5.1.11.42.01</t>
  </si>
  <si>
    <t>COMBUSTIBLES Y LUBRIC.</t>
  </si>
  <si>
    <t>5.1.11.42.02</t>
  </si>
  <si>
    <t>5.1.11.42.06</t>
  </si>
  <si>
    <t>5.1.11.42.10</t>
  </si>
  <si>
    <t>5.1.11.43.01</t>
  </si>
  <si>
    <t>5.1.11.43.02</t>
  </si>
  <si>
    <t>GAS</t>
  </si>
  <si>
    <t>5.1.11.43.05</t>
  </si>
  <si>
    <t>SEGURO</t>
  </si>
  <si>
    <t>5.1.11.43.11</t>
  </si>
  <si>
    <t>5.1.11.43.13</t>
  </si>
  <si>
    <t>5.1.11.43.14</t>
  </si>
  <si>
    <t>5.1.11.43.27</t>
  </si>
  <si>
    <t>MANTEN.CABALLOS</t>
  </si>
  <si>
    <t>5.1.11.43.30</t>
  </si>
  <si>
    <t>5.1.11.43.50</t>
  </si>
  <si>
    <t>OBRAS EQUIT/SALTO</t>
  </si>
  <si>
    <t>5.1.11.44.03</t>
  </si>
  <si>
    <t>5.1.11.45.01</t>
  </si>
  <si>
    <t>5.1.11.51.01</t>
  </si>
  <si>
    <t>5.1.11.51.02</t>
  </si>
  <si>
    <t>5.1.11.51.03</t>
  </si>
  <si>
    <t>5.1.11.51.04</t>
  </si>
  <si>
    <t>5.1.11.51.06</t>
  </si>
  <si>
    <t>5.1.11.51.07</t>
  </si>
  <si>
    <t>5.1.11.52.01</t>
  </si>
  <si>
    <t>ART. DEPORTIVOS</t>
  </si>
  <si>
    <t>5.1.11.52.03</t>
  </si>
  <si>
    <t>5.1.11.52.06</t>
  </si>
  <si>
    <t>5.1.11.52.10</t>
  </si>
  <si>
    <t>5.1.11.52.12</t>
  </si>
  <si>
    <t>FERTILIZANTE/SEMILLAS</t>
  </si>
  <si>
    <t>5.1.11.52.13</t>
  </si>
  <si>
    <t>COMBUSTIBLE/LUBRICANT</t>
  </si>
  <si>
    <t>5.1.11.53.01</t>
  </si>
  <si>
    <t>5.1.11.53.02</t>
  </si>
  <si>
    <t>5.1.11.53.03</t>
  </si>
  <si>
    <t>5.1.11.53.05</t>
  </si>
  <si>
    <t>5.1.11.53.10</t>
  </si>
  <si>
    <t>REPUESTOS/ACCESORIOS</t>
  </si>
  <si>
    <t>5.1.11.53.13</t>
  </si>
  <si>
    <t>5.1.11.53.14</t>
  </si>
  <si>
    <t>5.1.11.53.30</t>
  </si>
  <si>
    <t>5.1.11.53.40</t>
  </si>
  <si>
    <t>COLONIA DE VACACIONES</t>
  </si>
  <si>
    <t>5.1.11.54.03</t>
  </si>
  <si>
    <t>TERCER TIEMPO</t>
  </si>
  <si>
    <t>5.1.11.54.04</t>
  </si>
  <si>
    <t>TRANSPORTE</t>
  </si>
  <si>
    <t>5.1.11.54.05</t>
  </si>
  <si>
    <t>GTOS.LIGA NORTE COU</t>
  </si>
  <si>
    <t>5.1.11.54.07</t>
  </si>
  <si>
    <t>GASTOS FIESTAS</t>
  </si>
  <si>
    <t>5.1.11.54.08</t>
  </si>
  <si>
    <t>FUTBOL MAYORES</t>
  </si>
  <si>
    <t>5.1.11.55.01</t>
  </si>
  <si>
    <t>5.1.11.61.01</t>
  </si>
  <si>
    <t>5.1.11.61.02</t>
  </si>
  <si>
    <t>5.1.11.61.03</t>
  </si>
  <si>
    <t>5.1.11.61.04</t>
  </si>
  <si>
    <t>5.1.11.61.06</t>
  </si>
  <si>
    <t>5.1.11.62.10</t>
  </si>
  <si>
    <t>5.1.11.62.11</t>
  </si>
  <si>
    <t>ART. DE LIMPIEZA</t>
  </si>
  <si>
    <t>5.1.11.63.01</t>
  </si>
  <si>
    <t>5.1.11.63.02</t>
  </si>
  <si>
    <t>5.1.11.63.03</t>
  </si>
  <si>
    <t>5.1.11.63.05</t>
  </si>
  <si>
    <t>5.1.11.63.13</t>
  </si>
  <si>
    <t>5.1.11.63.14</t>
  </si>
  <si>
    <t>5.1.11.63.50</t>
  </si>
  <si>
    <t>OBRAS C.VIOLETA</t>
  </si>
  <si>
    <t>5.1.11.65.01</t>
  </si>
  <si>
    <t>5.1.11.71.01</t>
  </si>
  <si>
    <t>5.1.11.71.02</t>
  </si>
  <si>
    <t>5.1.11.71.03</t>
  </si>
  <si>
    <t>5.1.11.71.06</t>
  </si>
  <si>
    <t>5.1.11.72.01</t>
  </si>
  <si>
    <t>CLORO</t>
  </si>
  <si>
    <t>5.1.11.72.02</t>
  </si>
  <si>
    <t>CLARIFICADOR/ALGUICIDA</t>
  </si>
  <si>
    <t>ART.LIMPIEZA/FARMACIA</t>
  </si>
  <si>
    <t>5.1.11.73.13</t>
  </si>
  <si>
    <t>5.1.11.73.16</t>
  </si>
  <si>
    <t>REPAR.MANTEN.PILETA</t>
  </si>
  <si>
    <t>5.1.11.73.30</t>
  </si>
  <si>
    <t>5.1.11.81.01</t>
  </si>
  <si>
    <t>5.1.11.81.02</t>
  </si>
  <si>
    <t>5.1.11.81.03</t>
  </si>
  <si>
    <t>5.1.11.81.04</t>
  </si>
  <si>
    <t>5.1.11.81.06</t>
  </si>
  <si>
    <t>5.1.11.82.03</t>
  </si>
  <si>
    <t>5.1.11.82.10</t>
  </si>
  <si>
    <t>5.1.11.82.11</t>
  </si>
  <si>
    <t>ART.DE LIMPIEZA</t>
  </si>
  <si>
    <t>5.1.11.83.01</t>
  </si>
  <si>
    <t>5.1.11.83.02</t>
  </si>
  <si>
    <t>5.1.11.83.05</t>
  </si>
  <si>
    <t>5.1.11.83.12</t>
  </si>
  <si>
    <t>MANTENIMIENTO MAQUINAS</t>
  </si>
  <si>
    <t>5.1.11.83.13</t>
  </si>
  <si>
    <t>5.1.11.83.15</t>
  </si>
  <si>
    <t>LAVADO DE ROPA</t>
  </si>
  <si>
    <t>5.1.11.83.30</t>
  </si>
  <si>
    <t>5.1.12.11.01</t>
  </si>
  <si>
    <t>5.1.12.11.02</t>
  </si>
  <si>
    <t>5.1.12.11.03</t>
  </si>
  <si>
    <t>5.1.12.11.04</t>
  </si>
  <si>
    <t>5.1.12.11.06</t>
  </si>
  <si>
    <t>5.1.12.11.07</t>
  </si>
  <si>
    <t>5.1.12.12.03</t>
  </si>
  <si>
    <t>5.1.12.12.10</t>
  </si>
  <si>
    <t>5.1.12.12.11</t>
  </si>
  <si>
    <t>5.1.12.13.01</t>
  </si>
  <si>
    <t>5.1.12.13.02</t>
  </si>
  <si>
    <t>5.1.12.13.03</t>
  </si>
  <si>
    <t>5.1.12.13.05</t>
  </si>
  <si>
    <t>5.1.12.13.06</t>
  </si>
  <si>
    <t>CABLE</t>
  </si>
  <si>
    <t>5.1.12.13.07</t>
  </si>
  <si>
    <t>5.1.12.13.11</t>
  </si>
  <si>
    <t>5.1.12.13.12</t>
  </si>
  <si>
    <t>CHOZA: GTO.FUNCIONAMIENTO</t>
  </si>
  <si>
    <t>5.1.12.13.13</t>
  </si>
  <si>
    <t>5.1.12.13.14</t>
  </si>
  <si>
    <t>5.1.12.13.15</t>
  </si>
  <si>
    <t>5.1.12.13.17</t>
  </si>
  <si>
    <t>SERVICE AA-TT-CALDERAS</t>
  </si>
  <si>
    <t>5.1.12.13.19</t>
  </si>
  <si>
    <t>5.1.12.13.21</t>
  </si>
  <si>
    <t>SERV.EMERGENCIA MEDICA</t>
  </si>
  <si>
    <t>5.1.12.13.23</t>
  </si>
  <si>
    <t>DIARIOS Y REVISTAS</t>
  </si>
  <si>
    <t>5.1.12.13.25</t>
  </si>
  <si>
    <t>DESAGOTES</t>
  </si>
  <si>
    <t>5.1.12.13.26</t>
  </si>
  <si>
    <t>CLOACAS</t>
  </si>
  <si>
    <t>5.1.12.13.50</t>
  </si>
  <si>
    <t>OBRAS C.HOUSE PRINC</t>
  </si>
  <si>
    <t>5.1.12.14.01</t>
  </si>
  <si>
    <t>CULTURA</t>
  </si>
  <si>
    <t>5.1.12.14.08</t>
  </si>
  <si>
    <t>5.1.12.21.01</t>
  </si>
  <si>
    <t>5.1.12.21.02</t>
  </si>
  <si>
    <t>5.1.12.21.03</t>
  </si>
  <si>
    <t>5.1.12.21.06</t>
  </si>
  <si>
    <t>5.1.12.22.11</t>
  </si>
  <si>
    <t>5.1.12.23.01</t>
  </si>
  <si>
    <t>5.1.12.23.13</t>
  </si>
  <si>
    <t>5.1.12.23.14</t>
  </si>
  <si>
    <t>5.1.12.23.15</t>
  </si>
  <si>
    <t>5.1.12.31.01</t>
  </si>
  <si>
    <t>5.1.12.31.02</t>
  </si>
  <si>
    <t>5.1.12.31.03</t>
  </si>
  <si>
    <t>5.1.12.31.04</t>
  </si>
  <si>
    <t>5.1.12.31.06</t>
  </si>
  <si>
    <t>5.1.12.31.07</t>
  </si>
  <si>
    <t>5.1.12.32.03</t>
  </si>
  <si>
    <t>5.1.12.32.11</t>
  </si>
  <si>
    <t>5.1.12.33.01</t>
  </si>
  <si>
    <t>5.1.12.33.02</t>
  </si>
  <si>
    <t>5.1.12.33.03</t>
  </si>
  <si>
    <t>5.1.12.33.05</t>
  </si>
  <si>
    <t>5.1.12.33.06</t>
  </si>
  <si>
    <t>5.1.12.33.13</t>
  </si>
  <si>
    <t>5.1.12.33.14</t>
  </si>
  <si>
    <t>5.1.12.33.15</t>
  </si>
  <si>
    <t>5.1.12.33.25</t>
  </si>
  <si>
    <t>5.1.12.33.50</t>
  </si>
  <si>
    <t>OBRAS C.JOVENES</t>
  </si>
  <si>
    <t>5.1.12.42.11</t>
  </si>
  <si>
    <t>5.1.12.43.01</t>
  </si>
  <si>
    <t>5.1.12.43.02</t>
  </si>
  <si>
    <t>TELEFONO - TARJETAS</t>
  </si>
  <si>
    <t>5.1.12.43.03</t>
  </si>
  <si>
    <t>5.1.12.43.05</t>
  </si>
  <si>
    <t>5.1.12.43.06</t>
  </si>
  <si>
    <t>5.1.12.43.12</t>
  </si>
  <si>
    <t>MATERIAL LITURGICO</t>
  </si>
  <si>
    <t>5.1.12.43.13</t>
  </si>
  <si>
    <t>5.1.12.43.27</t>
  </si>
  <si>
    <t>DECORACION CAPILLA</t>
  </si>
  <si>
    <t>5.1.12.43.30</t>
  </si>
  <si>
    <t>HONORARIOS CAPELLANIA</t>
  </si>
  <si>
    <t>5.1.12.43.50</t>
  </si>
  <si>
    <t>OBRAS CAPILLA</t>
  </si>
  <si>
    <t>5.1.12.44.01</t>
  </si>
  <si>
    <t>5.1.12.52.11</t>
  </si>
  <si>
    <t>5.1.12.53.01</t>
  </si>
  <si>
    <t>5.1.12.53.03</t>
  </si>
  <si>
    <t>5.1.12.53.05</t>
  </si>
  <si>
    <t>5.1.12.53.06</t>
  </si>
  <si>
    <t>5.1.12.53.09</t>
  </si>
  <si>
    <t>REPARAC. MAQUINARIAS</t>
  </si>
  <si>
    <t>5.1.12.53.10</t>
  </si>
  <si>
    <t>AUDITORIA BROMATOLOGICA</t>
  </si>
  <si>
    <t>5.1.12.53.13</t>
  </si>
  <si>
    <t>5.1.12.53.14</t>
  </si>
  <si>
    <t>5.1.12.62.11</t>
  </si>
  <si>
    <t>5.1.12.63.03</t>
  </si>
  <si>
    <t>5.1.12.63.05</t>
  </si>
  <si>
    <t>5.1.12.63.13</t>
  </si>
  <si>
    <t>5.1.12.63.14</t>
  </si>
  <si>
    <t>5.1.13.10.01</t>
  </si>
  <si>
    <t>5.1.13.10.02</t>
  </si>
  <si>
    <t>5.1.13.10.03</t>
  </si>
  <si>
    <t>5.1.13.10.04</t>
  </si>
  <si>
    <t>CS.SOCIALES S/SAC</t>
  </si>
  <si>
    <t>5.1.13.10.06</t>
  </si>
  <si>
    <t>5.1.13.10.07</t>
  </si>
  <si>
    <t>5.1.13.20.01</t>
  </si>
  <si>
    <t>5.1.13.20.03</t>
  </si>
  <si>
    <t>5.1.13.30.01</t>
  </si>
  <si>
    <t>5.1.13.30.02</t>
  </si>
  <si>
    <t>5.1.13.30.07</t>
  </si>
  <si>
    <t>5.1.13.30.10</t>
  </si>
  <si>
    <t>5.1.13.30.12</t>
  </si>
  <si>
    <t>MANT.RODADOS</t>
  </si>
  <si>
    <t>5.1.13.30.13</t>
  </si>
  <si>
    <t>5.1.13.30.15</t>
  </si>
  <si>
    <t>MANT.19 HECTAREAS</t>
  </si>
  <si>
    <t>5.1.13.30.17</t>
  </si>
  <si>
    <t>5.1.13.30.18</t>
  </si>
  <si>
    <t>SERV. BORDEADORES</t>
  </si>
  <si>
    <t>5.1.13.30.25</t>
  </si>
  <si>
    <t>TRATAM.CLAVEL DEL AIRE</t>
  </si>
  <si>
    <t>5.1.13.30.26</t>
  </si>
  <si>
    <t>PODAS</t>
  </si>
  <si>
    <t>5.1.13.30.27</t>
  </si>
  <si>
    <t>TRAT.FITOSANITARIO</t>
  </si>
  <si>
    <t>5.1.13.30.28</t>
  </si>
  <si>
    <t>CORTE A LOTES</t>
  </si>
  <si>
    <t>5.1.13.30.30</t>
  </si>
  <si>
    <t>5.1.13.30.31</t>
  </si>
  <si>
    <t>CORTE ESPACIOS COMUNES</t>
  </si>
  <si>
    <t>5.1.14.10.01</t>
  </si>
  <si>
    <t>5.1.14.10.02</t>
  </si>
  <si>
    <t>5.1.14.10.03</t>
  </si>
  <si>
    <t>5.1.14.10.04</t>
  </si>
  <si>
    <t>5.1.14.10.06</t>
  </si>
  <si>
    <t>5.1.14.10.07</t>
  </si>
  <si>
    <t>5.1.14.20.01</t>
  </si>
  <si>
    <t>5.1.14.20.03</t>
  </si>
  <si>
    <t>5.1.14.20.11</t>
  </si>
  <si>
    <t>5.1.14.30.01</t>
  </si>
  <si>
    <t>5.1.14.30.02</t>
  </si>
  <si>
    <t>5.1.14.30.05</t>
  </si>
  <si>
    <t>5.1.14.30.08</t>
  </si>
  <si>
    <t>PEAJE / FLETES</t>
  </si>
  <si>
    <t>5.1.14.30.10</t>
  </si>
  <si>
    <t>5.1.14.30.12</t>
  </si>
  <si>
    <t>5.1.14.30.13</t>
  </si>
  <si>
    <t>5.1.15.10.01</t>
  </si>
  <si>
    <t>5.1.15.10.02</t>
  </si>
  <si>
    <t>5.1.15.10.03</t>
  </si>
  <si>
    <t>5.1.15.10.04</t>
  </si>
  <si>
    <t>5.1.15.10.06</t>
  </si>
  <si>
    <t>5.1.15.10.07</t>
  </si>
  <si>
    <t>5.1.15.10.10</t>
  </si>
  <si>
    <t>5.1.15.20.01</t>
  </si>
  <si>
    <t>COMBUSTIBLES/LUBRIC</t>
  </si>
  <si>
    <t>5.1.15.20.03</t>
  </si>
  <si>
    <t>5.1.15.20.10</t>
  </si>
  <si>
    <t>5.1.15.20.11</t>
  </si>
  <si>
    <t>5.1.15.30.01</t>
  </si>
  <si>
    <t>5.1.15.30.02</t>
  </si>
  <si>
    <t>5.1.15.30.03</t>
  </si>
  <si>
    <t>5.1.15.30.04</t>
  </si>
  <si>
    <t>5.1.15.30.05</t>
  </si>
  <si>
    <t>5.1.15.30.07</t>
  </si>
  <si>
    <t>5.1.15.30.08</t>
  </si>
  <si>
    <t>PEAJE/ESTACIONAM/FLETES</t>
  </si>
  <si>
    <t>5.1.15.30.09</t>
  </si>
  <si>
    <t>ANALISIS AGUA/ASESORAMIEN</t>
  </si>
  <si>
    <t>5.1.15.30.10</t>
  </si>
  <si>
    <t>CARTELERIA</t>
  </si>
  <si>
    <t>5.1.15.30.11</t>
  </si>
  <si>
    <t>MANTEN.REGLAMENTARIO</t>
  </si>
  <si>
    <t>5.1.15.30.12</t>
  </si>
  <si>
    <t>5.1.15.30.13</t>
  </si>
  <si>
    <t>5.1.15.30.14</t>
  </si>
  <si>
    <t>5.1.15.30.17</t>
  </si>
  <si>
    <t>RECICLADO-LOMBRICOMPUESTO</t>
  </si>
  <si>
    <t>5.1.15.30.19</t>
  </si>
  <si>
    <t>5.1.15.30.27</t>
  </si>
  <si>
    <t>LEASING FODIMAQ</t>
  </si>
  <si>
    <t>ASUNTOS LEGALES</t>
  </si>
  <si>
    <t>5.1.15.50.01</t>
  </si>
  <si>
    <t>5.1.16.10.01</t>
  </si>
  <si>
    <t>5.1.16.10.02</t>
  </si>
  <si>
    <t>5.1.16.10.03</t>
  </si>
  <si>
    <t>5.1.16.10.04</t>
  </si>
  <si>
    <t>5.1.16.10.06</t>
  </si>
  <si>
    <t>5.1.16.10.07</t>
  </si>
  <si>
    <t>5.1.16.10.10</t>
  </si>
  <si>
    <t>5.1.16.20.01</t>
  </si>
  <si>
    <t>5.1.16.20.11</t>
  </si>
  <si>
    <t>5.1.16.30.01</t>
  </si>
  <si>
    <t>5.1.16.30.02</t>
  </si>
  <si>
    <t>5.1.16.30.04</t>
  </si>
  <si>
    <t>5.1.16.30.05</t>
  </si>
  <si>
    <t>5.1.16.30.08</t>
  </si>
  <si>
    <t>5.1.16.30.10</t>
  </si>
  <si>
    <t>5.1.16.30.13</t>
  </si>
  <si>
    <t>5.1.16.30.20</t>
  </si>
  <si>
    <t>FRANQUEO</t>
  </si>
  <si>
    <t>5.1.16.30.27</t>
  </si>
  <si>
    <t>5.1.16.30.28</t>
  </si>
  <si>
    <t>MENSAJERIA</t>
  </si>
  <si>
    <t>5.1.16.30.30</t>
  </si>
  <si>
    <t>5.1.16.30.31</t>
  </si>
  <si>
    <t>HONORARIOS AUDITORIA</t>
  </si>
  <si>
    <t>5.1.16.30.32</t>
  </si>
  <si>
    <t>HONORARIOS LEGALES</t>
  </si>
  <si>
    <t>5.1.16.30.33</t>
  </si>
  <si>
    <t>HONORARIO CTRO COMPUTOS</t>
  </si>
  <si>
    <t>5.1.16.30.34</t>
  </si>
  <si>
    <t>5.1.16.30.35</t>
  </si>
  <si>
    <t>5.1.16.30.38</t>
  </si>
  <si>
    <t>GASTOS ASAMBLEA</t>
  </si>
  <si>
    <t>5.1.16.31.90</t>
  </si>
  <si>
    <t>REDONDEO</t>
  </si>
  <si>
    <t>5.1.17.10.01</t>
  </si>
  <si>
    <t>5.1.17.10.02</t>
  </si>
  <si>
    <t>5.1.17.10.03</t>
  </si>
  <si>
    <t>5.1.17.10.04</t>
  </si>
  <si>
    <t>5.1.17.10.06</t>
  </si>
  <si>
    <t>5.1.17.10.07</t>
  </si>
  <si>
    <t>5.1.17.10.10</t>
  </si>
  <si>
    <t>5.1.17.20.01</t>
  </si>
  <si>
    <t>COMBUSTIB/LUBRIC</t>
  </si>
  <si>
    <t>5.1.17.30.01</t>
  </si>
  <si>
    <t>5.1.17.30.02</t>
  </si>
  <si>
    <t>5.1.17.30.04</t>
  </si>
  <si>
    <t>5.1.17.30.05</t>
  </si>
  <si>
    <t>5.1.17.30.08</t>
  </si>
  <si>
    <t>5.1.17.30.12</t>
  </si>
  <si>
    <t>5.1.17.30.13</t>
  </si>
  <si>
    <t>5.1.17.30.27</t>
  </si>
  <si>
    <t>5.1.17.50.01</t>
  </si>
  <si>
    <t>5.1.18.10.01</t>
  </si>
  <si>
    <t>5.1.18.10.02</t>
  </si>
  <si>
    <t>5.1.18.10.03</t>
  </si>
  <si>
    <t>5.1.18.10.04</t>
  </si>
  <si>
    <t>CS.SOCIALES s/SAC</t>
  </si>
  <si>
    <t>5.1.18.10.06</t>
  </si>
  <si>
    <t>5.1.18.10.07</t>
  </si>
  <si>
    <t>5.1.18.10.10</t>
  </si>
  <si>
    <t>5.1.18.20.01</t>
  </si>
  <si>
    <t>LIBRERIA</t>
  </si>
  <si>
    <t>5.1.18.20.03</t>
  </si>
  <si>
    <t>5.1.18.30.01</t>
  </si>
  <si>
    <t>5.1.18.30.02</t>
  </si>
  <si>
    <t>5.1.18.30.04</t>
  </si>
  <si>
    <t>5.1.18.30.13</t>
  </si>
  <si>
    <t>5.1.18.30.27</t>
  </si>
  <si>
    <t>5.1.20.10.01</t>
  </si>
  <si>
    <t>5.1.20.10.02</t>
  </si>
  <si>
    <t>5.1.20.10.06</t>
  </si>
  <si>
    <t>5.1.20.10.07</t>
  </si>
  <si>
    <t>5.1.20.10.10</t>
  </si>
  <si>
    <t>5.1.20.20.01</t>
  </si>
  <si>
    <t>5.1.20.20.03</t>
  </si>
  <si>
    <t>5.1.20.20.10</t>
  </si>
  <si>
    <t>5.1.20.20.11</t>
  </si>
  <si>
    <t>5.1.20.30.01</t>
  </si>
  <si>
    <t>5.1.20.30.02</t>
  </si>
  <si>
    <t>5.1.20.30.03</t>
  </si>
  <si>
    <t xml:space="preserve">GAS </t>
  </si>
  <si>
    <t>5.1.20.30.04</t>
  </si>
  <si>
    <t>5.1.20.30.05</t>
  </si>
  <si>
    <t>5.1.20.30.06</t>
  </si>
  <si>
    <t>DONACIONES</t>
  </si>
  <si>
    <t>5.1.20.30.08</t>
  </si>
  <si>
    <t>CONTROL CANINO</t>
  </si>
  <si>
    <t>5.1.20.30.12</t>
  </si>
  <si>
    <t>5.1.20.30.13</t>
  </si>
  <si>
    <t>5.1.20.30.14</t>
  </si>
  <si>
    <t>5.1.20.30.18</t>
  </si>
  <si>
    <t>CORREDOR SEG+POLAD</t>
  </si>
  <si>
    <t>5.1.20.30.19</t>
  </si>
  <si>
    <t>5.1.20.30.25</t>
  </si>
  <si>
    <t>ABONO RADARES</t>
  </si>
  <si>
    <t>5.1.20.30.27</t>
  </si>
  <si>
    <t>5.1.20.30.28</t>
  </si>
  <si>
    <t>AT.VETER.Y MEDICAMENTOS</t>
  </si>
  <si>
    <t>5.1.20.30.30</t>
  </si>
  <si>
    <t>5.1.20.30.31</t>
  </si>
  <si>
    <t>MANTENIM.PERIMETRO</t>
  </si>
  <si>
    <t>5.1.20.30.32</t>
  </si>
  <si>
    <t>ABONO ALARMA DOMICILIARIA</t>
  </si>
  <si>
    <t>5.1.20.30.33</t>
  </si>
  <si>
    <t>GTO.MANT.SISTEMAS</t>
  </si>
  <si>
    <t>5.1.20.30.34</t>
  </si>
  <si>
    <t>ABONO PODA PERIMETRAL</t>
  </si>
  <si>
    <t>5.1.20.30.35</t>
  </si>
  <si>
    <t>MANTENIMIENTO ELECTRICO</t>
  </si>
  <si>
    <t>5.1.20.30.36</t>
  </si>
  <si>
    <t>5.1.20.50.01</t>
  </si>
  <si>
    <t>5.1.20.60.01</t>
  </si>
  <si>
    <t>MANT.SIST.TELEFONIA</t>
  </si>
  <si>
    <t>5.1.20.60.03</t>
  </si>
  <si>
    <t>ABONO MANT.REDES</t>
  </si>
  <si>
    <t>5.1.20.60.05</t>
  </si>
  <si>
    <t>MANT.SISTEMA CCTV</t>
  </si>
  <si>
    <t>5.1.20.60.06</t>
  </si>
  <si>
    <t>MANTENIMIENTO SISTEMAS</t>
  </si>
  <si>
    <t>5.1.30.10.01</t>
  </si>
  <si>
    <t>5.1.30.10.02</t>
  </si>
  <si>
    <t>5.1.30.10.03</t>
  </si>
  <si>
    <t>5.1.30.10.04</t>
  </si>
  <si>
    <t>5.1.30.10.06</t>
  </si>
  <si>
    <t>5.1.30.10.07</t>
  </si>
  <si>
    <t>5.1.30.20.01</t>
  </si>
  <si>
    <t>5.1.30.30.01</t>
  </si>
  <si>
    <t>5.1.30.30.02</t>
  </si>
  <si>
    <t>5.1.30.30.03</t>
  </si>
  <si>
    <t>5.1.30.30.04</t>
  </si>
  <si>
    <t>5.1.30.30.05</t>
  </si>
  <si>
    <t>5.1.30.30.12</t>
  </si>
  <si>
    <t>MANTEN.RODADO</t>
  </si>
  <si>
    <t>5.1.30.30.27</t>
  </si>
  <si>
    <t>5.1.30.30.30</t>
  </si>
  <si>
    <t>HONORARIOS OF.TECNICA</t>
  </si>
  <si>
    <t>5.1.30.30.31</t>
  </si>
  <si>
    <t>5.1.30.50.01</t>
  </si>
  <si>
    <t>5.1.40.10.01</t>
  </si>
  <si>
    <t>5.1.40.10.02</t>
  </si>
  <si>
    <t>5.1.40.10.03</t>
  </si>
  <si>
    <t>5.1.40.10.04</t>
  </si>
  <si>
    <t>5.1.40.10.06</t>
  </si>
  <si>
    <t>5.1.40.10.07</t>
  </si>
  <si>
    <t>5.1.40.10.10</t>
  </si>
  <si>
    <t>5.1.40.20.01</t>
  </si>
  <si>
    <t>5.1.40.30.01</t>
  </si>
  <si>
    <t>5.1.40.30.02</t>
  </si>
  <si>
    <t>5.1.40.30.04</t>
  </si>
  <si>
    <t>5.1.40.30.13</t>
  </si>
  <si>
    <t>GTO. MANTENIMIENTO</t>
  </si>
  <si>
    <t>5.1.40.30.27</t>
  </si>
  <si>
    <t>5.1.40.30.33</t>
  </si>
  <si>
    <t>GTO MANT.SISTEMAS</t>
  </si>
  <si>
    <t>5.1.50.10.01</t>
  </si>
  <si>
    <t>5.1.50.10.02</t>
  </si>
  <si>
    <t>5.1.50.10.03</t>
  </si>
  <si>
    <t>5.1.50.10.04</t>
  </si>
  <si>
    <t>5.1.50.10.06</t>
  </si>
  <si>
    <t>5.1.50.10.07</t>
  </si>
  <si>
    <t>5.1.50.10.09</t>
  </si>
  <si>
    <t>5.1.50.10.10</t>
  </si>
  <si>
    <t>5.1.50.10.11</t>
  </si>
  <si>
    <t>CAPACITACION</t>
  </si>
  <si>
    <t>5.1.50.20.01</t>
  </si>
  <si>
    <t>5.1.50.20.03</t>
  </si>
  <si>
    <t>5.1.50.20.10</t>
  </si>
  <si>
    <t>5.1.50.30.01</t>
  </si>
  <si>
    <t>5.1.50.30.02</t>
  </si>
  <si>
    <t>5.1.50.30.04</t>
  </si>
  <si>
    <t>5.1.50.30.09</t>
  </si>
  <si>
    <t>5.1.50.30.10</t>
  </si>
  <si>
    <t>5.1.50.30.13</t>
  </si>
  <si>
    <t>5.1.50.30.26</t>
  </si>
  <si>
    <t>5.1.50.30.27</t>
  </si>
  <si>
    <t>5.1.50.30.28</t>
  </si>
  <si>
    <t>5.1.50.30.30</t>
  </si>
  <si>
    <t>5.1.50.30.31</t>
  </si>
  <si>
    <t>HONOR.SEGUReHIGIENE</t>
  </si>
  <si>
    <t>5.1.50.30.32</t>
  </si>
  <si>
    <t>5.1.50.30.34</t>
  </si>
  <si>
    <t>5.1.50.30.35</t>
  </si>
  <si>
    <t>5.1.50.30.36</t>
  </si>
  <si>
    <t>MEDICINAL LABORAL</t>
  </si>
  <si>
    <t>5.1.50.30.40</t>
  </si>
  <si>
    <t>BENEFICIOS</t>
  </si>
  <si>
    <t>5.1.60.10.00</t>
  </si>
  <si>
    <t>GTOS.Y COMIS.BANCARIAS</t>
  </si>
  <si>
    <t>5.1.60.30.00</t>
  </si>
  <si>
    <t>5.1.60.60.01</t>
  </si>
  <si>
    <t>INTER.COMUNES</t>
  </si>
  <si>
    <t>5.1.60.70.05</t>
  </si>
  <si>
    <t>PATENTES</t>
  </si>
  <si>
    <t>5.1.60.70.06</t>
  </si>
  <si>
    <t>IMP.INMOBILIARIO</t>
  </si>
  <si>
    <t>5.1.60.70.07</t>
  </si>
  <si>
    <t>DEB.Y CRED.BANCARIOS</t>
  </si>
  <si>
    <t>5.1.60.80.02</t>
  </si>
  <si>
    <t>ALUMBR/BARR/MANT.VIA PUB</t>
  </si>
  <si>
    <t>5.1.60.80.03</t>
  </si>
  <si>
    <t>I.G.J.</t>
  </si>
  <si>
    <t>5.1.70.10.30</t>
  </si>
  <si>
    <t>JUICIOS</t>
  </si>
  <si>
    <t>5.1.70.20.00</t>
  </si>
  <si>
    <t>AMORTIZACIONES</t>
  </si>
  <si>
    <t>Depreciaciones</t>
  </si>
  <si>
    <t>5.1.70.30.00</t>
  </si>
  <si>
    <t>Cuenta</t>
  </si>
  <si>
    <t>Descripción</t>
  </si>
  <si>
    <t>Saldo Ant.</t>
  </si>
  <si>
    <t>Débitos</t>
  </si>
  <si>
    <t>Créditos</t>
  </si>
  <si>
    <t>Saldo Deudor</t>
  </si>
  <si>
    <t>Saldo Acreedor</t>
  </si>
  <si>
    <t>Saldo Actual</t>
  </si>
  <si>
    <t>* CAJA</t>
  </si>
  <si>
    <t>+ ADMINISTRACION</t>
  </si>
  <si>
    <t>* CHEQUES RECHAZADOS</t>
  </si>
  <si>
    <t>* VALORES A DEPOSITAR</t>
  </si>
  <si>
    <t>* CAJA DE AHORRO U$S</t>
  </si>
  <si>
    <t>* SOCIOS</t>
  </si>
  <si>
    <t>terrenos</t>
  </si>
  <si>
    <t>1.2.40.70.07</t>
  </si>
  <si>
    <t>SEG-AmpliacDptoSeg/BUNKER</t>
  </si>
  <si>
    <t>1.2.40.70.50</t>
  </si>
  <si>
    <t xml:space="preserve">TENIS: ILUMINACION </t>
  </si>
  <si>
    <t>1.2.40.70.80</t>
  </si>
  <si>
    <t>Intenden: GALPON</t>
  </si>
  <si>
    <t>* GASTOS</t>
  </si>
  <si>
    <t xml:space="preserve"> VACACIONES</t>
  </si>
  <si>
    <t>TRIBUTO MUNICIPAL</t>
  </si>
  <si>
    <t>* JUICIOS</t>
  </si>
  <si>
    <t>* RECUPERO GTOS.HABITAC</t>
  </si>
  <si>
    <t>4.1.10.60.16</t>
  </si>
  <si>
    <t>CANON PROF</t>
  </si>
  <si>
    <t>4.1.10.60.63</t>
  </si>
  <si>
    <t>+ESCUELA DE NATACION</t>
  </si>
  <si>
    <t>5.1.05.30.05</t>
  </si>
  <si>
    <t>5.1.11.13.03</t>
  </si>
  <si>
    <t>5.1.11.21.07</t>
  </si>
  <si>
    <t>5.1.11.23.16</t>
  </si>
  <si>
    <t>MANT.CCHA. SQUASH</t>
  </si>
  <si>
    <t>5.1.11.43.12</t>
  </si>
  <si>
    <t>MANTEN.PISTA EQUIT</t>
  </si>
  <si>
    <t>HONORARIOS ASESOR</t>
  </si>
  <si>
    <t>5.1.11.52.11</t>
  </si>
  <si>
    <t>5.1.11.53.31</t>
  </si>
  <si>
    <t>5.1.11.61.07</t>
  </si>
  <si>
    <t>5.1.11.63.30</t>
  </si>
  <si>
    <t>5.1.11.81.07</t>
  </si>
  <si>
    <t>REFRIGERIO</t>
  </si>
  <si>
    <t>HABIT: GTOS.FUNCIONAMIENT</t>
  </si>
  <si>
    <t>5.1.12.13.18</t>
  </si>
  <si>
    <t>MANTEN.ASCENSORES</t>
  </si>
  <si>
    <t>5.1.12.21.07</t>
  </si>
  <si>
    <t>5.1.12.32.10</t>
  </si>
  <si>
    <t>5.1.15.30.06</t>
  </si>
  <si>
    <t>SANITIZACION</t>
  </si>
  <si>
    <t>5.1.15.30.50</t>
  </si>
  <si>
    <t>OBRAS INTENDENCIA</t>
  </si>
  <si>
    <t>5.1.20.10.03</t>
  </si>
  <si>
    <t>5.1.20.10.04</t>
  </si>
  <si>
    <t>5.1.20.30.11</t>
  </si>
  <si>
    <t>EQUIPAM/ACCESORIOS</t>
  </si>
  <si>
    <t>5.1.20.30.15</t>
  </si>
  <si>
    <t>GUARDIA URBANA</t>
  </si>
  <si>
    <t>ABONO BARRERAS/CONTROL AC</t>
  </si>
  <si>
    <t>5.1.40.30.32</t>
  </si>
  <si>
    <t>AVISOS FUNEBRES</t>
  </si>
  <si>
    <t>5.1.50.30.08</t>
  </si>
  <si>
    <t>5.1.60.70.02</t>
  </si>
  <si>
    <t>IMP.DE SELLOS</t>
  </si>
  <si>
    <t>Saldo histórico</t>
  </si>
  <si>
    <t>Saldo reexpresado</t>
  </si>
  <si>
    <t>ACTIVO</t>
  </si>
  <si>
    <t>ACTIVO CORRIENTE</t>
  </si>
  <si>
    <t xml:space="preserve"> Caja y bancos (Nota 4.a.)</t>
  </si>
  <si>
    <t xml:space="preserve"> Inversiones transitorias (Anexo F)</t>
  </si>
  <si>
    <t xml:space="preserve"> Créditos (Nota 4.b)</t>
  </si>
  <si>
    <t xml:space="preserve"> Otros créditos (Nota 4.c.)</t>
  </si>
  <si>
    <t xml:space="preserve"> Bienes de cambio (Nota 4.d.)</t>
  </si>
  <si>
    <t xml:space="preserve"> Total del activo corriente</t>
  </si>
  <si>
    <t>ACTIVO NO CORRIENTE</t>
  </si>
  <si>
    <t xml:space="preserve"> Inversiones (Anexo F)</t>
  </si>
  <si>
    <t xml:space="preserve"> Bienes de uso (Anexo A)</t>
  </si>
  <si>
    <t xml:space="preserve"> Total del activo no corriente</t>
  </si>
  <si>
    <t xml:space="preserve"> Total del activo</t>
  </si>
  <si>
    <t>PASIVO</t>
  </si>
  <si>
    <t>PASIVO CORRIENTE</t>
  </si>
  <si>
    <t xml:space="preserve"> Deudas Comerciales (Nota 4.e)</t>
  </si>
  <si>
    <t xml:space="preserve"> Deudas Sociales (Nota 4.g)</t>
  </si>
  <si>
    <t xml:space="preserve"> Deudas Fiscales (Nota 4.f)</t>
  </si>
  <si>
    <t xml:space="preserve"> Otras deudas (Nota 4.h.)</t>
  </si>
  <si>
    <t xml:space="preserve"> Previsiones (Anexo E)</t>
  </si>
  <si>
    <t>Total del pasivo corriente</t>
  </si>
  <si>
    <t>PASIVO NO CORRIENTE</t>
  </si>
  <si>
    <t>Total del pasivo no corriente</t>
  </si>
  <si>
    <t>Total del pasivo</t>
  </si>
  <si>
    <t>PATRIMONIO NETO (según estado respectivo)</t>
  </si>
  <si>
    <t xml:space="preserve">Capital suscripto </t>
  </si>
  <si>
    <t>Prima de emisión</t>
  </si>
  <si>
    <t>Resultados no asignados</t>
  </si>
  <si>
    <t>Resultado del ejercicio</t>
  </si>
  <si>
    <t>Total del patrimonio neto</t>
  </si>
  <si>
    <t>Total del pasivo y patrimonio neto</t>
  </si>
  <si>
    <t>Control</t>
  </si>
  <si>
    <t>AXI</t>
  </si>
  <si>
    <t>RESULTADOS ORDINARIOS</t>
  </si>
  <si>
    <t>INGRESOS</t>
  </si>
  <si>
    <t>Para fines generales (Anexo B)</t>
  </si>
  <si>
    <t>Para fines especificos (Anexo B)</t>
  </si>
  <si>
    <t>Recursos Diversos (Anexo B y Nota 5)</t>
  </si>
  <si>
    <t>Total recursos</t>
  </si>
  <si>
    <t>EGRESOS</t>
  </si>
  <si>
    <t>Gastos de administración (Anexo C)</t>
  </si>
  <si>
    <t>Gastos por actividades deportivas (Anexo C)</t>
  </si>
  <si>
    <t>Gastos operativos (Anexo C)</t>
  </si>
  <si>
    <t>Amortizaciones de bienes de uso (Anexo A)</t>
  </si>
  <si>
    <t>Total gastos</t>
  </si>
  <si>
    <t xml:space="preserve">RESULTADOS FINANCIEROS </t>
  </si>
  <si>
    <t>Resultados financieros y por tenencia incluyendo RECPAM</t>
  </si>
  <si>
    <t>TOTAL DE RESULTADOS ORDINARIOS</t>
  </si>
  <si>
    <t>DEFICIT / SUPERAVIT DEL EJERCICIO</t>
  </si>
  <si>
    <t>edificios</t>
  </si>
  <si>
    <t>VARIACIÓN DEL EFECTIVO</t>
  </si>
  <si>
    <t>Efectivo al inicio del ejercicio</t>
  </si>
  <si>
    <t>Efectivo al cierre del ejercicio</t>
  </si>
  <si>
    <t>Aumento neto del efectivo</t>
  </si>
  <si>
    <t>CAUSAS DE LAS VARIACIONES DE LOS FONDOS</t>
  </si>
  <si>
    <t>Actividades Operativas</t>
  </si>
  <si>
    <t>Cobranzas por servicios prestados</t>
  </si>
  <si>
    <t>Ingresos operativos</t>
  </si>
  <si>
    <t>Disminución / Aumento de créditos con asociados</t>
  </si>
  <si>
    <t>Disminución / Aumento de otros créditos</t>
  </si>
  <si>
    <t>Resultados Financieros</t>
  </si>
  <si>
    <t>Total cobranzas por servicios prestados</t>
  </si>
  <si>
    <t>Pagos de deudas y proveedores</t>
  </si>
  <si>
    <t>Gastos de administración</t>
  </si>
  <si>
    <t>Gastos por actividades deportivas</t>
  </si>
  <si>
    <t>Gastos operativos</t>
  </si>
  <si>
    <t>Compras de insumos y existencias varias</t>
  </si>
  <si>
    <t>Aumento / Disminución de deudas comerciales</t>
  </si>
  <si>
    <t>Aumento / Disminución de deudas sociales</t>
  </si>
  <si>
    <t>Aumento / Disminución de deudas fiscales</t>
  </si>
  <si>
    <t>Aumento / Disminución de otras deudas</t>
  </si>
  <si>
    <t>Total pagos de deudas y proveedores</t>
  </si>
  <si>
    <t>Flujo neto de efectivo utilizado en las actividades operativas</t>
  </si>
  <si>
    <t>Actividades de Inversión</t>
  </si>
  <si>
    <t>Pérdida por inversiones</t>
  </si>
  <si>
    <t>Disminución de acciones propias en cartera</t>
  </si>
  <si>
    <t>Venta / Adquisición de letras del tesoro nacional</t>
  </si>
  <si>
    <t>Variación de bonos</t>
  </si>
  <si>
    <t>Suscripción de Cuota-Partes</t>
  </si>
  <si>
    <t>Altas / Modificaciones de bienes de uso</t>
  </si>
  <si>
    <t>Flujo neto de efectivo generado por las actividades de inversión</t>
  </si>
  <si>
    <t>Actividades de Financiación</t>
  </si>
  <si>
    <t>Disminución de deudas bancarias</t>
  </si>
  <si>
    <t>Flujo neto de efectivo utilizado en las actividades de financiación</t>
  </si>
  <si>
    <t>PN Ajustado</t>
  </si>
  <si>
    <t>Capital</t>
  </si>
  <si>
    <t>Ajuste de Capital</t>
  </si>
  <si>
    <t>Total</t>
  </si>
  <si>
    <t>Reserva legal</t>
  </si>
  <si>
    <t>Superávit (Déficit) Acumulado</t>
  </si>
  <si>
    <t>Total al 30/06/2022</t>
  </si>
  <si>
    <t>Saldos al inicio</t>
  </si>
  <si>
    <t>Ajustado</t>
  </si>
  <si>
    <t>- Reserva Legal</t>
  </si>
  <si>
    <t>- Reserva Facultativa</t>
  </si>
  <si>
    <t>Resultado neto del ejercicio</t>
  </si>
  <si>
    <t>Bienes de uso 2021</t>
  </si>
  <si>
    <t>Anexo 2021</t>
  </si>
  <si>
    <t>Concepto</t>
  </si>
  <si>
    <t>Valores de incorporación</t>
  </si>
  <si>
    <t>Inicio</t>
  </si>
  <si>
    <t>Altas</t>
  </si>
  <si>
    <t>Bajas</t>
  </si>
  <si>
    <t>Cierre</t>
  </si>
  <si>
    <t>Del ejercicio</t>
  </si>
  <si>
    <t>Valor Residual 2021 AxI</t>
  </si>
  <si>
    <t>M y U</t>
  </si>
  <si>
    <t xml:space="preserve">Maquinarias </t>
  </si>
  <si>
    <t>Herramientas</t>
  </si>
  <si>
    <t>Sistemas y Software</t>
  </si>
  <si>
    <t>Total 30-06-2021</t>
  </si>
  <si>
    <t>Total 30-06-2020</t>
  </si>
  <si>
    <t>Bienes de uso 2022</t>
  </si>
  <si>
    <t>Anexo 2022</t>
  </si>
  <si>
    <t>Valor Residual 2022 AxI</t>
  </si>
  <si>
    <t>Obras en curso</t>
  </si>
  <si>
    <t>Total 30-06-2022</t>
  </si>
  <si>
    <t>FSA:</t>
  </si>
  <si>
    <t>Empresa:</t>
  </si>
  <si>
    <t>SubFSA:</t>
  </si>
  <si>
    <t>Tema:</t>
  </si>
  <si>
    <t>Balance al:</t>
  </si>
  <si>
    <t>MES</t>
  </si>
  <si>
    <t>Indice Empalmado</t>
  </si>
  <si>
    <t>Código</t>
  </si>
  <si>
    <t>ESTADO DE SITUACION PATRIMONIAL 30/06/2023</t>
  </si>
  <si>
    <t>Calculo AXI 2023</t>
  </si>
  <si>
    <t>ESTADO DE RESULTADOS 30/06/2023</t>
  </si>
  <si>
    <t>ESTADO DE FLUJO DE EFECTIVO  AL 30/06/2023</t>
  </si>
  <si>
    <t>Total al 30/06/2023</t>
  </si>
  <si>
    <t>Disposición de Asamblea de Accionistas del 27 de octubre de 2022</t>
  </si>
  <si>
    <t>ESTADO DE EVOLUCIÓN DEL PATRIMONIO NETO AL 30/06/2023</t>
  </si>
  <si>
    <t>Bienes de uso 2023</t>
  </si>
  <si>
    <t>Total 30-06-2023</t>
  </si>
  <si>
    <t>Valor Residual 2023 AxI</t>
  </si>
  <si>
    <t xml:space="preserve"> De Cuenta 0.0.00.00.00 a Cuenta 9.9.99.99.99 y De Fecha 01/07/2022 a Fecha 30/06/2023</t>
  </si>
  <si>
    <t>1.1.40.80.70</t>
  </si>
  <si>
    <t>* LIQUIDACION FINAL</t>
  </si>
  <si>
    <t>1.2.40.70.01</t>
  </si>
  <si>
    <t>CHP-Remod.Cocina/VestServ</t>
  </si>
  <si>
    <t>1.2.40.70.13</t>
  </si>
  <si>
    <t>Cjov:INSTALACION ELECTRIC</t>
  </si>
  <si>
    <t>1.2.40.70.16</t>
  </si>
  <si>
    <t>CASA DE POLO-REMODELACIÓN</t>
  </si>
  <si>
    <t>1.2.40.70.25</t>
  </si>
  <si>
    <t>EQUITACION-PUENTE</t>
  </si>
  <si>
    <t>1.2.40.70.28</t>
  </si>
  <si>
    <t>CHP:REMODELACION HABITAC</t>
  </si>
  <si>
    <t>2.1.60.11.00</t>
  </si>
  <si>
    <t>OTRAS DEUDAS</t>
  </si>
  <si>
    <t>4.1.10.40.20</t>
  </si>
  <si>
    <t>* VESTUARIOS</t>
  </si>
  <si>
    <t>5.1.05.30.08</t>
  </si>
  <si>
    <t>5.1.11.13.20</t>
  </si>
  <si>
    <t>5.1.11.22.03</t>
  </si>
  <si>
    <t>5.1.11.22.11</t>
  </si>
  <si>
    <t>5.1.11.23.18</t>
  </si>
  <si>
    <t>PICADO DE CCHA</t>
  </si>
  <si>
    <t>5.1.11.33.05</t>
  </si>
  <si>
    <t>5.1.11.33.11</t>
  </si>
  <si>
    <t>5.1.11.33.16</t>
  </si>
  <si>
    <t>MANTENIM/TAPADA CANCHA</t>
  </si>
  <si>
    <t>5.1.11.42.03</t>
  </si>
  <si>
    <t>5.1.11.43.07</t>
  </si>
  <si>
    <t>5.1.11.51.10</t>
  </si>
  <si>
    <t>5.1.11.54.02</t>
  </si>
  <si>
    <t>5.1.11.62.03</t>
  </si>
  <si>
    <t>5.1.11.71.04</t>
  </si>
  <si>
    <t>5.1.12.15.01</t>
  </si>
  <si>
    <t>5.1.12.21.04</t>
  </si>
  <si>
    <t>5.1.12.22.03</t>
  </si>
  <si>
    <t>5.1.12.22.05</t>
  </si>
  <si>
    <t>BLANCOS Y LENCERIA</t>
  </si>
  <si>
    <t>5.1.12.22.12</t>
  </si>
  <si>
    <t>ART. DE PERFUMERIA</t>
  </si>
  <si>
    <t>5.1.12.23.16</t>
  </si>
  <si>
    <t>GTO.MANT.SAUNA</t>
  </si>
  <si>
    <t>5.1.12.33.12</t>
  </si>
  <si>
    <t>MANT.EQUIPOS</t>
  </si>
  <si>
    <t>5.1.12.42.10</t>
  </si>
  <si>
    <t>5.1.12.43.20</t>
  </si>
  <si>
    <t>5.1.12.43.29</t>
  </si>
  <si>
    <t>MANT.DE JARDINES</t>
  </si>
  <si>
    <t>5.1.12.53.07</t>
  </si>
  <si>
    <t>5.1.12.53.25</t>
  </si>
  <si>
    <t>5.1.12.63.50</t>
  </si>
  <si>
    <t>OBRAS CASA DEL POLO</t>
  </si>
  <si>
    <t>5.1.13.20.02</t>
  </si>
  <si>
    <t>SEMILLAS/FERTILIZ/HERB.</t>
  </si>
  <si>
    <t>5.1.13.30.05</t>
  </si>
  <si>
    <t>5.1.13.30.11</t>
  </si>
  <si>
    <t>5.1.14.30.11</t>
  </si>
  <si>
    <t>REPARAC.MAQ/SERV.EXTERNOS</t>
  </si>
  <si>
    <t>5.1.14.50.01</t>
  </si>
  <si>
    <t>5.1.15.30.15</t>
  </si>
  <si>
    <t>SERVICIO MANT.BALANZA</t>
  </si>
  <si>
    <t>5.1.15.30.16</t>
  </si>
  <si>
    <t>MantDesagues/desobstrucci</t>
  </si>
  <si>
    <t>5.1.15.30.34</t>
  </si>
  <si>
    <t>5.1.16.30.26</t>
  </si>
  <si>
    <t>5.1.16.30.36</t>
  </si>
  <si>
    <t>GTO.PATENTAMIENTO</t>
  </si>
  <si>
    <t>5.1.17.20.10</t>
  </si>
  <si>
    <t>5.1.17.20.11</t>
  </si>
  <si>
    <t>5.1.18.20.10</t>
  </si>
  <si>
    <t>AGUA DISPENSER</t>
  </si>
  <si>
    <t>5.1.20.30.10</t>
  </si>
  <si>
    <t>5.1.30.20.03</t>
  </si>
  <si>
    <t>5.1.30.20.11</t>
  </si>
  <si>
    <t>5.1.30.30.10</t>
  </si>
  <si>
    <t>5.1.30.30.50</t>
  </si>
  <si>
    <t>OBRAS OF.TECNICA</t>
  </si>
  <si>
    <t>5.1.40.20.03</t>
  </si>
  <si>
    <t>5.1.40.20.10</t>
  </si>
  <si>
    <t>AGUA-BIDON</t>
  </si>
  <si>
    <t>5.1.50.20.11</t>
  </si>
  <si>
    <t>5.1.60.60.02</t>
  </si>
  <si>
    <t>INTER.RESARCITORIOS</t>
  </si>
  <si>
    <t>5.1.60.80.01</t>
  </si>
  <si>
    <t>SEGURIDAD E HIGIENE</t>
  </si>
  <si>
    <t>R.E.C.P.A.M.</t>
  </si>
  <si>
    <t>obras</t>
  </si>
  <si>
    <t>Anexo 2023</t>
  </si>
  <si>
    <t>OTROS CREDITOS CTES</t>
  </si>
  <si>
    <t>BS DE CAMBIO</t>
  </si>
  <si>
    <t>AUMENTARON LAS DEUDAS ENTONCES VAN EN POSITIVO</t>
  </si>
  <si>
    <t>SI DISMINUYEN VAN EN NEGTAIVO</t>
  </si>
  <si>
    <t>Variación FCI</t>
  </si>
  <si>
    <t>XXX</t>
  </si>
  <si>
    <t>AXI 30/06/2023</t>
  </si>
  <si>
    <t>EVENTO SOLIDARIO</t>
  </si>
  <si>
    <t>Saldos al cierre del ejercicio cerrado el 30/06/2023</t>
  </si>
  <si>
    <t xml:space="preserve">                              -  </t>
  </si>
  <si>
    <t>Amort. Acum. Terrenos</t>
  </si>
  <si>
    <t>Amort. Acum. Edificios</t>
  </si>
  <si>
    <t>Amort. Acum. Obras en curso</t>
  </si>
  <si>
    <t>Amort. Acum. M y U</t>
  </si>
  <si>
    <t xml:space="preserve">Amort. Acum. Maquinarias </t>
  </si>
  <si>
    <t>Amort. Acum. Rodados</t>
  </si>
  <si>
    <t>Amort. Acum. Herramientas</t>
  </si>
  <si>
    <t>Amort. Acum. Instalaciones</t>
  </si>
  <si>
    <t>Amort. Acum. Sistemas y Software</t>
  </si>
  <si>
    <t>Amort. Acum. Equinos</t>
  </si>
  <si>
    <t>RECPAM</t>
  </si>
  <si>
    <t>agosto 22</t>
  </si>
  <si>
    <t>julio 22</t>
  </si>
  <si>
    <t>septiembre 22</t>
  </si>
  <si>
    <t>octubre 22</t>
  </si>
  <si>
    <t>noviembre 22</t>
  </si>
  <si>
    <t>diciembre 22</t>
  </si>
  <si>
    <t>enero 23</t>
  </si>
  <si>
    <t>febrero 23</t>
  </si>
  <si>
    <t>marzo 23</t>
  </si>
  <si>
    <t>abril 23</t>
  </si>
  <si>
    <t>mayo 23</t>
  </si>
  <si>
    <t>junio 23</t>
  </si>
  <si>
    <t>Mes</t>
  </si>
  <si>
    <t>Resultado</t>
  </si>
  <si>
    <t>Coeficiente</t>
  </si>
  <si>
    <t>Valor actualizado</t>
  </si>
  <si>
    <t>Diferencia Ajuste</t>
  </si>
  <si>
    <t>Anticuación de partidas</t>
  </si>
  <si>
    <t>Resultado positivo</t>
  </si>
  <si>
    <t>ajuste 08</t>
  </si>
  <si>
    <t>ajuste 09</t>
  </si>
  <si>
    <t>ajuste 10</t>
  </si>
  <si>
    <t>ajuste 11</t>
  </si>
  <si>
    <t>ajuste 12</t>
  </si>
  <si>
    <t>ajuste 01</t>
  </si>
  <si>
    <t>ajuste 02</t>
  </si>
  <si>
    <t>ajuste 03</t>
  </si>
  <si>
    <t>ajuste 04</t>
  </si>
  <si>
    <t>ajuste 05</t>
  </si>
  <si>
    <t>Resultado negativo</t>
  </si>
  <si>
    <t>Amortización acumulada</t>
  </si>
  <si>
    <t>ajuste 07</t>
  </si>
  <si>
    <t xml:space="preserve"> Saldo al </t>
  </si>
  <si>
    <t xml:space="preserve"> a) Caja y Bancos </t>
  </si>
  <si>
    <t xml:space="preserve"> Caja </t>
  </si>
  <si>
    <t xml:space="preserve"> Fondos Fijos </t>
  </si>
  <si>
    <t xml:space="preserve"> Cajas Moneda Extranjera (Anexo D) </t>
  </si>
  <si>
    <t xml:space="preserve"> Bancos Moneda Extranjera (Anexo D) </t>
  </si>
  <si>
    <t xml:space="preserve"> Bancos </t>
  </si>
  <si>
    <t xml:space="preserve"> Valores a Depositar </t>
  </si>
  <si>
    <t xml:space="preserve">                           -  </t>
  </si>
  <si>
    <t xml:space="preserve"> Sociedad de bolsa Moneda Extranjera (Anexo D) </t>
  </si>
  <si>
    <t xml:space="preserve"> Total </t>
  </si>
  <si>
    <t xml:space="preserve"> b) Créditos </t>
  </si>
  <si>
    <t xml:space="preserve"> Socios </t>
  </si>
  <si>
    <t xml:space="preserve"> c) Otros Créditos Corrientes </t>
  </si>
  <si>
    <t xml:space="preserve"> Préstamos al Personal </t>
  </si>
  <si>
    <t xml:space="preserve"> Anticipos de Sueldos </t>
  </si>
  <si>
    <t xml:space="preserve"> VISA Cta Cte </t>
  </si>
  <si>
    <t xml:space="preserve"> Anticipo a Proveedores </t>
  </si>
  <si>
    <t xml:space="preserve"> Servicios Pagados por Cuenta de Propietarios </t>
  </si>
  <si>
    <t xml:space="preserve"> Seguros Pagados por Adelantado </t>
  </si>
  <si>
    <t xml:space="preserve"> Otros </t>
  </si>
  <si>
    <t xml:space="preserve"> No Corrientes </t>
  </si>
  <si>
    <t xml:space="preserve"> Martindale Sur Country Club S.A. </t>
  </si>
  <si>
    <t xml:space="preserve"> d) Bienes de cambio </t>
  </si>
  <si>
    <t xml:space="preserve"> Insumos y existencias varias </t>
  </si>
  <si>
    <t xml:space="preserve"> e) Deudas Comerciales </t>
  </si>
  <si>
    <t xml:space="preserve"> Proveedores </t>
  </si>
  <si>
    <t xml:space="preserve"> Seguros a Pagar </t>
  </si>
  <si>
    <t xml:space="preserve"> Tarjetas de crédito </t>
  </si>
  <si>
    <t xml:space="preserve"> Facturas a recibir </t>
  </si>
  <si>
    <t xml:space="preserve"> f) Deudas fiscales </t>
  </si>
  <si>
    <t xml:space="preserve"> Retenciones ganancias </t>
  </si>
  <si>
    <t xml:space="preserve"> Retenciones ingresos brutos </t>
  </si>
  <si>
    <t xml:space="preserve"> Retenciones Seg Social </t>
  </si>
  <si>
    <t xml:space="preserve"> Retenciones de IVA </t>
  </si>
  <si>
    <t xml:space="preserve"> g) Deudas Sociales </t>
  </si>
  <si>
    <t xml:space="preserve"> Remuneraciones a pagar </t>
  </si>
  <si>
    <t xml:space="preserve"> Fondo Solidario </t>
  </si>
  <si>
    <t xml:space="preserve"> Cargas Sociales a pagar </t>
  </si>
  <si>
    <t xml:space="preserve"> Sindicatos a pagar </t>
  </si>
  <si>
    <t xml:space="preserve"> Embargos Judiciales </t>
  </si>
  <si>
    <t xml:space="preserve"> Provisión por vacaciones </t>
  </si>
  <si>
    <t xml:space="preserve"> Otras Deudas Corrientes </t>
  </si>
  <si>
    <t xml:space="preserve"> Adelantos en cuenta corriente </t>
  </si>
  <si>
    <t xml:space="preserve"> Alquileres a devengar </t>
  </si>
  <si>
    <t xml:space="preserve"> Anticipos de Socios </t>
  </si>
  <si>
    <t xml:space="preserve"> Depósitos sin identificar </t>
  </si>
  <si>
    <t xml:space="preserve"> Otras deudas     </t>
  </si>
  <si>
    <t xml:space="preserve"> Depósitos en Garantía </t>
  </si>
  <si>
    <t xml:space="preserve"> 5. OTROS INGRESOS </t>
  </si>
  <si>
    <t xml:space="preserve"> Resarcimientos de gastos </t>
  </si>
  <si>
    <t xml:space="preserve"> Fiesta Socios </t>
  </si>
  <si>
    <t xml:space="preserve"> Cortes a lotes </t>
  </si>
  <si>
    <t xml:space="preserve"> Derechos de construcción </t>
  </si>
  <si>
    <t xml:space="preserve"> Ingresos varios </t>
  </si>
  <si>
    <t xml:space="preserve"> Venta bienes de uso </t>
  </si>
  <si>
    <t xml:space="preserve"> Expensas de boxes </t>
  </si>
  <si>
    <t xml:space="preserve"> Multas  </t>
  </si>
  <si>
    <t xml:space="preserve"> Club House </t>
  </si>
  <si>
    <t xml:space="preserve"> Total - Superávit </t>
  </si>
  <si>
    <t>Caja y Bancos</t>
  </si>
  <si>
    <t>Bienes de uso</t>
  </si>
  <si>
    <t xml:space="preserve">Otra sociedad S.A. </t>
  </si>
  <si>
    <t>* OTRA SOCIEDAD</t>
  </si>
  <si>
    <t>Inversiones</t>
  </si>
  <si>
    <t>Otros créditos</t>
  </si>
  <si>
    <t>Bienes de cambio</t>
  </si>
  <si>
    <t>SOCIEDAD DE BOLSA USD</t>
  </si>
  <si>
    <t>1.1.10.40.00</t>
  </si>
  <si>
    <t>Otras deudas</t>
  </si>
  <si>
    <t>PN</t>
  </si>
  <si>
    <t xml:space="preserve"> Deudas Comerciales</t>
  </si>
  <si>
    <t xml:space="preserve"> Deudas Sociales </t>
  </si>
  <si>
    <t xml:space="preserve"> Deudas Fiscales </t>
  </si>
  <si>
    <t xml:space="preserve"> Otras deudas</t>
  </si>
  <si>
    <t xml:space="preserve"> Deudas Comerciales </t>
  </si>
  <si>
    <t xml:space="preserve"> Deudas Sociales</t>
  </si>
  <si>
    <t xml:space="preserve"> Previsiones</t>
  </si>
  <si>
    <t>Activo</t>
  </si>
  <si>
    <t>Pasivo</t>
  </si>
  <si>
    <t>Saldo 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</si>
</sst>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(* #,##0.00_);_(* \(#,##0.00\);_(* &quot;-&quot;??_);_(@_)"/>
    <numFmt numFmtId="164" formatCode="_-* #,##0.00_-;\-* #,##0.00_-;_-* &quot;-&quot;??_-;_-@_-"/>
    <numFmt numFmtId="165" formatCode="_ * #,##0_ ;_ * \-#,##0_ ;_ * &quot;-&quot;??_ ;_ @_ "/>
    <numFmt numFmtId="166" formatCode="_ * #,##0.00_ ;_ * \-#,##0.00_ ;_ * &quot;-&quot;??_ ;_ @_ "/>
    <numFmt numFmtId="167" formatCode="#,##0.00;\(#,##0.00\)"/>
    <numFmt numFmtId="168" formatCode="0.0000"/>
    <numFmt numFmtId="169" formatCode="_-* #,##0.00\ _€_-;\-* #,##0.00\ _€_-;_-* &quot;-&quot;??\ _€_-;_-@"/>
    <numFmt numFmtId="170" formatCode="_ * #,##0.00000_ ;_ * \-#,##0.00000_ ;_ * &quot;-&quot;??_ ;_ @_ "/>
    <numFmt numFmtId="171" formatCode="#,##0;\(#,##0\)"/>
    <numFmt numFmtId="172" formatCode="_-* #,##0.00_-;\-* #,##0.00_-;_-* &quot;-&quot;??_-;_-@"/>
    <numFmt numFmtId="173" formatCode="_(* #,##0_);_(* \(#,##0\);_(* &quot;-&quot;??_);_(@_)"/>
    <numFmt numFmtId="174" formatCode="_(* #,##0.0000_);_(* \(#,##0.0000\);_(* &quot;-&quot;??_);_(@_)"/>
    <numFmt numFmtId="175" formatCode="_-* #,##0_-;\-* #,##0_-;_-* &quot;-&quot;??_-;_-@"/>
    <numFmt numFmtId="176" formatCode="_ * #,##0.000000_ ;_ * \-#,##0.000000_ ;_ * &quot;-&quot;??_ ;_ @_ "/>
    <numFmt numFmtId="177" formatCode="_-* #,##0.000000_-;\-* #,##0.000000_-;_-* &quot;-&quot;??????_-;_-@"/>
    <numFmt numFmtId="178" formatCode="_ * #,##0.00000000_ ;_ * \-#,##0.00000000_ ;_ * &quot;-&quot;??_ ;_ @_ "/>
    <numFmt numFmtId="179" formatCode="_(* #,##0.00000_);_(* \(#,##0.00000\);_(* &quot;-&quot;??_);_(@_)"/>
    <numFmt numFmtId="180" formatCode="_-* #,##0.00000_-;\-* #,##0.00000_-;_-* &quot;-&quot;?????_-;_-@"/>
    <numFmt numFmtId="181" formatCode="0.00000"/>
    <numFmt numFmtId="182" formatCode="_-* #,##0.00\ _P_t_s_-;\-* #,##0.00\ _P_t_s_-;_-* &quot;-&quot;??\ _P_t_s_-;_-@_-"/>
    <numFmt numFmtId="183" formatCode="0.0000000"/>
    <numFmt numFmtId="184" formatCode="_ * #,##0.0000000_ ;_ * \-#,##0.0000000_ ;_ * &quot;-&quot;??_ ;_ @_ "/>
  </numFmts>
  <fonts count="34" x14ac:knownFonts="1">
    <font>
      <sz val="10"/>
      <color theme="1"/>
      <name val="Arial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u/>
      <sz val="9"/>
      <color theme="1"/>
      <name val="Arial"/>
      <family val="2"/>
    </font>
    <font>
      <b/>
      <u/>
      <sz val="9"/>
      <color theme="1"/>
      <name val="Arial"/>
      <family val="2"/>
    </font>
    <font>
      <b/>
      <u/>
      <sz val="9"/>
      <color theme="1"/>
      <name val="Arial"/>
      <family val="2"/>
    </font>
    <font>
      <b/>
      <u/>
      <sz val="9"/>
      <color theme="1"/>
      <name val="Arial"/>
      <family val="2"/>
    </font>
    <font>
      <b/>
      <u/>
      <sz val="9"/>
      <color theme="1"/>
      <name val="Arial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rgb="FF000000"/>
      <name val="Open Sans"/>
      <family val="2"/>
    </font>
    <font>
      <b/>
      <sz val="22"/>
      <color rgb="FFFF0000"/>
      <name val="Trebuchet MS"/>
      <family val="2"/>
    </font>
    <font>
      <sz val="8"/>
      <color rgb="FF000000"/>
      <name val="Trebuchet MS"/>
      <family val="2"/>
    </font>
    <font>
      <sz val="8"/>
      <color theme="1"/>
      <name val="Trebuchet MS"/>
      <family val="2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2"/>
      <name val="Arial"/>
      <family val="2"/>
    </font>
    <font>
      <sz val="8"/>
      <name val="Arial"/>
      <family val="2"/>
      <scheme val="minor"/>
    </font>
    <font>
      <i/>
      <sz val="10"/>
      <color theme="1"/>
      <name val="Arial"/>
      <family val="2"/>
    </font>
    <font>
      <b/>
      <u/>
      <sz val="12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  <fill>
      <patternFill patternType="solid">
        <fgColor rgb="FFCC66FF"/>
        <bgColor rgb="FFCC66FF"/>
      </patternFill>
    </fill>
    <fill>
      <patternFill patternType="solid">
        <fgColor rgb="FFBFBFBF"/>
        <bgColor rgb="FFBFBFBF"/>
      </patternFill>
    </fill>
    <fill>
      <patternFill patternType="solid">
        <fgColor rgb="FFFFFFCC"/>
        <bgColor rgb="FFFFFFCC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rgb="FF92D050"/>
        <bgColor rgb="FFD8D8D8"/>
      </patternFill>
    </fill>
  </fills>
  <borders count="9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/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double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ED1A3B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 style="thin">
        <color rgb="FF000000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24" fillId="0" borderId="45"/>
    <xf numFmtId="182" fontId="24" fillId="0" borderId="45" applyFont="0" applyFill="0" applyBorder="0" applyAlignment="0" applyProtection="0"/>
    <xf numFmtId="0" fontId="3" fillId="0" borderId="45"/>
  </cellStyleXfs>
  <cellXfs count="41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166" fontId="1" fillId="0" borderId="6" xfId="0" applyNumberFormat="1" applyFont="1" applyBorder="1"/>
    <xf numFmtId="166" fontId="1" fillId="0" borderId="0" xfId="0" applyNumberFormat="1" applyFont="1"/>
    <xf numFmtId="0" fontId="4" fillId="0" borderId="0" xfId="0" applyFont="1"/>
    <xf numFmtId="0" fontId="6" fillId="0" borderId="0" xfId="0" applyFont="1"/>
    <xf numFmtId="14" fontId="5" fillId="0" borderId="0" xfId="0" applyNumberFormat="1" applyFont="1"/>
    <xf numFmtId="0" fontId="5" fillId="0" borderId="6" xfId="0" applyFont="1" applyBorder="1"/>
    <xf numFmtId="0" fontId="5" fillId="6" borderId="4" xfId="0" applyFont="1" applyFill="1" applyBorder="1"/>
    <xf numFmtId="170" fontId="1" fillId="0" borderId="0" xfId="0" applyNumberFormat="1" applyFont="1"/>
    <xf numFmtId="167" fontId="8" fillId="0" borderId="0" xfId="0" applyNumberFormat="1" applyFont="1" applyAlignment="1">
      <alignment vertical="center"/>
    </xf>
    <xf numFmtId="167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14" fontId="2" fillId="0" borderId="6" xfId="0" applyNumberFormat="1" applyFont="1" applyBorder="1" applyAlignment="1">
      <alignment horizontal="center" vertical="center"/>
    </xf>
    <xf numFmtId="167" fontId="1" fillId="0" borderId="0" xfId="0" quotePrefix="1" applyNumberFormat="1" applyFont="1" applyAlignment="1">
      <alignment horizontal="left" vertical="center"/>
    </xf>
    <xf numFmtId="167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left" vertical="center"/>
    </xf>
    <xf numFmtId="171" fontId="1" fillId="0" borderId="0" xfId="0" applyNumberFormat="1" applyFont="1" applyAlignment="1">
      <alignment horizontal="right" vertical="center"/>
    </xf>
    <xf numFmtId="167" fontId="1" fillId="0" borderId="0" xfId="0" applyNumberFormat="1" applyFont="1"/>
    <xf numFmtId="172" fontId="1" fillId="0" borderId="0" xfId="0" applyNumberFormat="1" applyFont="1"/>
    <xf numFmtId="171" fontId="1" fillId="0" borderId="0" xfId="0" applyNumberFormat="1" applyFont="1"/>
    <xf numFmtId="167" fontId="1" fillId="0" borderId="6" xfId="0" applyNumberFormat="1" applyFont="1" applyBorder="1" applyAlignment="1">
      <alignment horizontal="right" vertical="center"/>
    </xf>
    <xf numFmtId="167" fontId="1" fillId="0" borderId="8" xfId="0" applyNumberFormat="1" applyFont="1" applyBorder="1" applyAlignment="1">
      <alignment horizontal="right" vertical="center" wrapText="1"/>
    </xf>
    <xf numFmtId="167" fontId="2" fillId="0" borderId="18" xfId="0" applyNumberFormat="1" applyFont="1" applyBorder="1" applyAlignment="1">
      <alignment horizontal="right" vertical="center" wrapText="1"/>
    </xf>
    <xf numFmtId="172" fontId="1" fillId="0" borderId="0" xfId="0" applyNumberFormat="1" applyFont="1" applyAlignment="1">
      <alignment horizontal="left" vertical="center"/>
    </xf>
    <xf numFmtId="173" fontId="1" fillId="0" borderId="0" xfId="0" applyNumberFormat="1" applyFont="1" applyAlignment="1">
      <alignment vertical="center"/>
    </xf>
    <xf numFmtId="167" fontId="1" fillId="0" borderId="8" xfId="0" applyNumberFormat="1" applyFont="1" applyBorder="1" applyAlignment="1">
      <alignment vertical="center"/>
    </xf>
    <xf numFmtId="167" fontId="2" fillId="0" borderId="18" xfId="0" applyNumberFormat="1" applyFont="1" applyBorder="1" applyAlignment="1">
      <alignment vertical="center"/>
    </xf>
    <xf numFmtId="167" fontId="9" fillId="0" borderId="0" xfId="0" quotePrefix="1" applyNumberFormat="1" applyFont="1" applyAlignment="1">
      <alignment horizontal="left" vertical="center"/>
    </xf>
    <xf numFmtId="167" fontId="10" fillId="0" borderId="0" xfId="0" applyNumberFormat="1" applyFont="1" applyAlignment="1">
      <alignment horizontal="left" vertical="center"/>
    </xf>
    <xf numFmtId="167" fontId="1" fillId="0" borderId="0" xfId="0" quotePrefix="1" applyNumberFormat="1" applyFont="1" applyAlignment="1">
      <alignment vertical="center"/>
    </xf>
    <xf numFmtId="165" fontId="1" fillId="0" borderId="0" xfId="0" applyNumberFormat="1" applyFont="1"/>
    <xf numFmtId="171" fontId="1" fillId="0" borderId="0" xfId="0" quotePrefix="1" applyNumberFormat="1" applyFont="1" applyAlignment="1">
      <alignment vertical="center"/>
    </xf>
    <xf numFmtId="167" fontId="1" fillId="0" borderId="18" xfId="0" applyNumberFormat="1" applyFont="1" applyBorder="1" applyAlignment="1">
      <alignment vertical="center"/>
    </xf>
    <xf numFmtId="0" fontId="11" fillId="0" borderId="0" xfId="0" applyFont="1"/>
    <xf numFmtId="0" fontId="1" fillId="0" borderId="16" xfId="0" applyFont="1" applyBorder="1"/>
    <xf numFmtId="167" fontId="2" fillId="7" borderId="4" xfId="0" applyNumberFormat="1" applyFont="1" applyFill="1" applyBorder="1" applyAlignment="1">
      <alignment horizontal="center" vertical="center"/>
    </xf>
    <xf numFmtId="167" fontId="2" fillId="4" borderId="4" xfId="0" applyNumberFormat="1" applyFont="1" applyFill="1" applyBorder="1" applyAlignment="1">
      <alignment vertical="center"/>
    </xf>
    <xf numFmtId="167" fontId="2" fillId="8" borderId="4" xfId="0" applyNumberFormat="1" applyFont="1" applyFill="1" applyBorder="1" applyAlignment="1">
      <alignment horizontal="center" vertical="center"/>
    </xf>
    <xf numFmtId="14" fontId="2" fillId="7" borderId="17" xfId="0" applyNumberFormat="1" applyFont="1" applyFill="1" applyBorder="1" applyAlignment="1">
      <alignment horizontal="center" vertical="center"/>
    </xf>
    <xf numFmtId="14" fontId="2" fillId="8" borderId="17" xfId="0" applyNumberFormat="1" applyFont="1" applyFill="1" applyBorder="1" applyAlignment="1">
      <alignment horizontal="center" vertical="center"/>
    </xf>
    <xf numFmtId="167" fontId="1" fillId="0" borderId="16" xfId="0" quotePrefix="1" applyNumberFormat="1" applyFont="1" applyBorder="1" applyAlignment="1">
      <alignment horizontal="left" vertical="center"/>
    </xf>
    <xf numFmtId="173" fontId="1" fillId="0" borderId="15" xfId="0" applyNumberFormat="1" applyFont="1" applyBorder="1" applyAlignment="1">
      <alignment vertical="center"/>
    </xf>
    <xf numFmtId="167" fontId="1" fillId="0" borderId="13" xfId="0" applyNumberFormat="1" applyFont="1" applyBorder="1" applyAlignment="1">
      <alignment horizontal="left" vertical="center"/>
    </xf>
    <xf numFmtId="43" fontId="1" fillId="0" borderId="25" xfId="0" applyNumberFormat="1" applyFont="1" applyBorder="1" applyAlignment="1">
      <alignment vertical="center"/>
    </xf>
    <xf numFmtId="43" fontId="1" fillId="0" borderId="21" xfId="0" applyNumberFormat="1" applyFont="1" applyBorder="1" applyAlignment="1">
      <alignment vertical="center"/>
    </xf>
    <xf numFmtId="43" fontId="1" fillId="0" borderId="0" xfId="0" applyNumberFormat="1" applyFont="1"/>
    <xf numFmtId="173" fontId="1" fillId="0" borderId="0" xfId="0" applyNumberFormat="1" applyFont="1" applyAlignment="1">
      <alignment horizontal="left" vertical="center"/>
    </xf>
    <xf numFmtId="167" fontId="2" fillId="0" borderId="24" xfId="0" applyNumberFormat="1" applyFont="1" applyBorder="1" applyAlignment="1">
      <alignment horizontal="left" vertical="center"/>
    </xf>
    <xf numFmtId="175" fontId="1" fillId="0" borderId="0" xfId="0" applyNumberFormat="1" applyFont="1" applyAlignment="1">
      <alignment vertical="center"/>
    </xf>
    <xf numFmtId="0" fontId="1" fillId="0" borderId="28" xfId="0" applyFont="1" applyBorder="1"/>
    <xf numFmtId="43" fontId="1" fillId="0" borderId="28" xfId="0" applyNumberFormat="1" applyFont="1" applyBorder="1"/>
    <xf numFmtId="0" fontId="2" fillId="5" borderId="31" xfId="0" applyFont="1" applyFill="1" applyBorder="1" applyAlignment="1">
      <alignment wrapText="1"/>
    </xf>
    <xf numFmtId="0" fontId="1" fillId="2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wrapText="1"/>
    </xf>
    <xf numFmtId="166" fontId="1" fillId="0" borderId="37" xfId="0" applyNumberFormat="1" applyFont="1" applyBorder="1" applyAlignment="1">
      <alignment horizontal="right" wrapText="1"/>
    </xf>
    <xf numFmtId="0" fontId="1" fillId="0" borderId="38" xfId="0" applyFont="1" applyBorder="1" applyAlignment="1">
      <alignment wrapText="1"/>
    </xf>
    <xf numFmtId="166" fontId="1" fillId="0" borderId="39" xfId="0" applyNumberFormat="1" applyFont="1" applyBorder="1" applyAlignment="1">
      <alignment wrapText="1"/>
    </xf>
    <xf numFmtId="0" fontId="1" fillId="0" borderId="38" xfId="0" quotePrefix="1" applyFont="1" applyBorder="1" applyAlignment="1">
      <alignment wrapText="1"/>
    </xf>
    <xf numFmtId="0" fontId="1" fillId="0" borderId="40" xfId="0" applyFont="1" applyBorder="1" applyAlignment="1">
      <alignment wrapText="1"/>
    </xf>
    <xf numFmtId="166" fontId="1" fillId="0" borderId="41" xfId="0" applyNumberFormat="1" applyFont="1" applyBorder="1" applyAlignment="1">
      <alignment wrapText="1"/>
    </xf>
    <xf numFmtId="166" fontId="1" fillId="0" borderId="41" xfId="0" applyNumberFormat="1" applyFont="1" applyBorder="1" applyAlignment="1">
      <alignment horizontal="right" wrapText="1"/>
    </xf>
    <xf numFmtId="0" fontId="1" fillId="0" borderId="42" xfId="0" applyFont="1" applyBorder="1" applyAlignment="1">
      <alignment wrapText="1"/>
    </xf>
    <xf numFmtId="166" fontId="1" fillId="0" borderId="43" xfId="0" applyNumberFormat="1" applyFont="1" applyBorder="1" applyAlignment="1">
      <alignment horizontal="right" wrapText="1"/>
    </xf>
    <xf numFmtId="166" fontId="1" fillId="0" borderId="44" xfId="0" applyNumberFormat="1" applyFont="1" applyBorder="1" applyAlignment="1">
      <alignment horizontal="right" wrapText="1"/>
    </xf>
    <xf numFmtId="0" fontId="12" fillId="0" borderId="0" xfId="0" applyFont="1"/>
    <xf numFmtId="170" fontId="12" fillId="0" borderId="0" xfId="0" applyNumberFormat="1" applyFont="1"/>
    <xf numFmtId="0" fontId="1" fillId="0" borderId="1" xfId="0" applyFont="1" applyBorder="1" applyAlignment="1">
      <alignment horizontal="center"/>
    </xf>
    <xf numFmtId="178" fontId="1" fillId="0" borderId="0" xfId="0" applyNumberFormat="1" applyFont="1"/>
    <xf numFmtId="0" fontId="1" fillId="0" borderId="15" xfId="0" applyFont="1" applyBorder="1" applyAlignment="1">
      <alignment horizontal="left"/>
    </xf>
    <xf numFmtId="166" fontId="1" fillId="0" borderId="15" xfId="0" applyNumberFormat="1" applyFont="1" applyBorder="1"/>
    <xf numFmtId="166" fontId="1" fillId="0" borderId="5" xfId="0" applyNumberFormat="1" applyFont="1" applyBorder="1"/>
    <xf numFmtId="166" fontId="1" fillId="0" borderId="11" xfId="0" applyNumberFormat="1" applyFont="1" applyBorder="1"/>
    <xf numFmtId="166" fontId="1" fillId="0" borderId="10" xfId="0" applyNumberFormat="1" applyFont="1" applyBorder="1"/>
    <xf numFmtId="166" fontId="1" fillId="0" borderId="2" xfId="0" applyNumberFormat="1" applyFont="1" applyBorder="1"/>
    <xf numFmtId="166" fontId="1" fillId="0" borderId="16" xfId="0" applyNumberFormat="1" applyFont="1" applyBorder="1"/>
    <xf numFmtId="166" fontId="1" fillId="0" borderId="3" xfId="0" applyNumberFormat="1" applyFont="1" applyBorder="1"/>
    <xf numFmtId="0" fontId="1" fillId="0" borderId="15" xfId="0" applyFont="1" applyBorder="1"/>
    <xf numFmtId="0" fontId="1" fillId="0" borderId="12" xfId="0" applyFont="1" applyBorder="1"/>
    <xf numFmtId="166" fontId="1" fillId="0" borderId="12" xfId="0" applyNumberFormat="1" applyFont="1" applyBorder="1"/>
    <xf numFmtId="166" fontId="1" fillId="0" borderId="13" xfId="0" applyNumberFormat="1" applyFont="1" applyBorder="1"/>
    <xf numFmtId="0" fontId="1" fillId="0" borderId="21" xfId="0" applyFont="1" applyBorder="1"/>
    <xf numFmtId="166" fontId="1" fillId="0" borderId="30" xfId="0" applyNumberFormat="1" applyFont="1" applyBorder="1"/>
    <xf numFmtId="166" fontId="1" fillId="0" borderId="25" xfId="0" applyNumberFormat="1" applyFont="1" applyBorder="1"/>
    <xf numFmtId="166" fontId="1" fillId="0" borderId="21" xfId="0" applyNumberFormat="1" applyFont="1" applyBorder="1"/>
    <xf numFmtId="0" fontId="14" fillId="0" borderId="0" xfId="0" applyFont="1"/>
    <xf numFmtId="14" fontId="13" fillId="0" borderId="0" xfId="0" applyNumberFormat="1" applyFont="1"/>
    <xf numFmtId="169" fontId="13" fillId="0" borderId="0" xfId="0" applyNumberFormat="1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5" fillId="0" borderId="0" xfId="0" applyFont="1"/>
    <xf numFmtId="0" fontId="16" fillId="0" borderId="52" xfId="0" applyFont="1" applyBorder="1" applyAlignment="1">
      <alignment horizontal="center"/>
    </xf>
    <xf numFmtId="170" fontId="5" fillId="0" borderId="0" xfId="0" applyNumberFormat="1" applyFont="1"/>
    <xf numFmtId="0" fontId="13" fillId="0" borderId="0" xfId="0" applyFont="1"/>
    <xf numFmtId="14" fontId="13" fillId="0" borderId="0" xfId="0" applyNumberFormat="1" applyFont="1" applyAlignment="1">
      <alignment horizontal="left"/>
    </xf>
    <xf numFmtId="169" fontId="13" fillId="0" borderId="0" xfId="0" applyNumberFormat="1" applyFont="1" applyAlignment="1">
      <alignment horizontal="left"/>
    </xf>
    <xf numFmtId="14" fontId="13" fillId="0" borderId="0" xfId="0" applyNumberFormat="1" applyFont="1" applyAlignment="1">
      <alignment horizontal="left" vertical="center"/>
    </xf>
    <xf numFmtId="0" fontId="17" fillId="0" borderId="53" xfId="0" applyFont="1" applyBorder="1"/>
    <xf numFmtId="14" fontId="17" fillId="0" borderId="53" xfId="0" applyNumberFormat="1" applyFont="1" applyBorder="1"/>
    <xf numFmtId="169" fontId="17" fillId="0" borderId="53" xfId="0" applyNumberFormat="1" applyFont="1" applyBorder="1"/>
    <xf numFmtId="4" fontId="17" fillId="0" borderId="53" xfId="0" applyNumberFormat="1" applyFont="1" applyBorder="1" applyAlignment="1">
      <alignment horizontal="right"/>
    </xf>
    <xf numFmtId="0" fontId="18" fillId="0" borderId="53" xfId="0" applyFont="1" applyBorder="1"/>
    <xf numFmtId="0" fontId="12" fillId="0" borderId="6" xfId="0" applyFont="1" applyBorder="1"/>
    <xf numFmtId="170" fontId="12" fillId="0" borderId="6" xfId="0" applyNumberFormat="1" applyFont="1" applyBorder="1"/>
    <xf numFmtId="0" fontId="13" fillId="9" borderId="54" xfId="0" applyFont="1" applyFill="1" applyBorder="1"/>
    <xf numFmtId="0" fontId="13" fillId="9" borderId="22" xfId="0" applyFont="1" applyFill="1" applyBorder="1"/>
    <xf numFmtId="14" fontId="13" fillId="9" borderId="55" xfId="0" applyNumberFormat="1" applyFont="1" applyFill="1" applyBorder="1"/>
    <xf numFmtId="14" fontId="13" fillId="9" borderId="54" xfId="0" applyNumberFormat="1" applyFont="1" applyFill="1" applyBorder="1"/>
    <xf numFmtId="14" fontId="13" fillId="9" borderId="22" xfId="0" applyNumberFormat="1" applyFont="1" applyFill="1" applyBorder="1"/>
    <xf numFmtId="14" fontId="13" fillId="9" borderId="56" xfId="0" applyNumberFormat="1" applyFont="1" applyFill="1" applyBorder="1"/>
    <xf numFmtId="14" fontId="13" fillId="9" borderId="57" xfId="0" applyNumberFormat="1" applyFont="1" applyFill="1" applyBorder="1"/>
    <xf numFmtId="14" fontId="13" fillId="9" borderId="1" xfId="0" applyNumberFormat="1" applyFont="1" applyFill="1" applyBorder="1"/>
    <xf numFmtId="14" fontId="12" fillId="0" borderId="10" xfId="0" applyNumberFormat="1" applyFont="1" applyBorder="1"/>
    <xf numFmtId="179" fontId="12" fillId="0" borderId="5" xfId="0" applyNumberFormat="1" applyFont="1" applyBorder="1"/>
    <xf numFmtId="0" fontId="12" fillId="0" borderId="5" xfId="0" applyFont="1" applyBorder="1"/>
    <xf numFmtId="174" fontId="12" fillId="0" borderId="11" xfId="0" applyNumberFormat="1" applyFont="1" applyBorder="1"/>
    <xf numFmtId="174" fontId="12" fillId="0" borderId="10" xfId="0" applyNumberFormat="1" applyFont="1" applyBorder="1"/>
    <xf numFmtId="174" fontId="12" fillId="0" borderId="5" xfId="0" applyNumberFormat="1" applyFont="1" applyBorder="1"/>
    <xf numFmtId="174" fontId="12" fillId="2" borderId="56" xfId="0" applyNumberFormat="1" applyFont="1" applyFill="1" applyBorder="1"/>
    <xf numFmtId="174" fontId="12" fillId="2" borderId="57" xfId="0" applyNumberFormat="1" applyFont="1" applyFill="1" applyBorder="1"/>
    <xf numFmtId="174" fontId="12" fillId="0" borderId="0" xfId="0" applyNumberFormat="1" applyFont="1"/>
    <xf numFmtId="174" fontId="12" fillId="10" borderId="4" xfId="0" applyNumberFormat="1" applyFont="1" applyFill="1" applyBorder="1"/>
    <xf numFmtId="174" fontId="12" fillId="10" borderId="14" xfId="0" applyNumberFormat="1" applyFont="1" applyFill="1" applyBorder="1"/>
    <xf numFmtId="180" fontId="12" fillId="0" borderId="0" xfId="0" applyNumberFormat="1" applyFont="1"/>
    <xf numFmtId="181" fontId="12" fillId="0" borderId="0" xfId="0" applyNumberFormat="1" applyFont="1"/>
    <xf numFmtId="0" fontId="12" fillId="6" borderId="4" xfId="0" applyFont="1" applyFill="1" applyBorder="1"/>
    <xf numFmtId="170" fontId="12" fillId="6" borderId="4" xfId="0" applyNumberFormat="1" applyFont="1" applyFill="1" applyBorder="1"/>
    <xf numFmtId="180" fontId="5" fillId="0" borderId="0" xfId="0" applyNumberFormat="1" applyFont="1"/>
    <xf numFmtId="14" fontId="12" fillId="0" borderId="15" xfId="0" applyNumberFormat="1" applyFont="1" applyBorder="1"/>
    <xf numFmtId="179" fontId="12" fillId="0" borderId="0" xfId="0" applyNumberFormat="1" applyFont="1"/>
    <xf numFmtId="174" fontId="12" fillId="0" borderId="16" xfId="0" applyNumberFormat="1" applyFont="1" applyBorder="1"/>
    <xf numFmtId="174" fontId="12" fillId="0" borderId="15" xfId="0" applyNumberFormat="1" applyFont="1" applyBorder="1"/>
    <xf numFmtId="174" fontId="12" fillId="2" borderId="4" xfId="0" applyNumberFormat="1" applyFont="1" applyFill="1" applyBorder="1"/>
    <xf numFmtId="174" fontId="12" fillId="2" borderId="14" xfId="0" applyNumberFormat="1" applyFont="1" applyFill="1" applyBorder="1"/>
    <xf numFmtId="14" fontId="12" fillId="0" borderId="12" xfId="0" applyNumberFormat="1" applyFont="1" applyBorder="1"/>
    <xf numFmtId="179" fontId="12" fillId="0" borderId="6" xfId="0" applyNumberFormat="1" applyFont="1" applyBorder="1"/>
    <xf numFmtId="174" fontId="12" fillId="0" borderId="13" xfId="0" applyNumberFormat="1" applyFont="1" applyBorder="1"/>
    <xf numFmtId="174" fontId="12" fillId="0" borderId="12" xfId="0" applyNumberFormat="1" applyFont="1" applyBorder="1"/>
    <xf numFmtId="174" fontId="12" fillId="0" borderId="6" xfId="0" applyNumberFormat="1" applyFont="1" applyBorder="1"/>
    <xf numFmtId="174" fontId="12" fillId="2" borderId="17" xfId="0" applyNumberFormat="1" applyFont="1" applyFill="1" applyBorder="1"/>
    <xf numFmtId="174" fontId="12" fillId="2" borderId="19" xfId="0" applyNumberFormat="1" applyFont="1" applyFill="1" applyBorder="1"/>
    <xf numFmtId="0" fontId="12" fillId="0" borderId="11" xfId="0" applyFont="1" applyBorder="1"/>
    <xf numFmtId="0" fontId="12" fillId="0" borderId="16" xfId="0" applyFont="1" applyBorder="1"/>
    <xf numFmtId="0" fontId="12" fillId="0" borderId="15" xfId="0" applyFont="1" applyBorder="1"/>
    <xf numFmtId="0" fontId="12" fillId="2" borderId="4" xfId="0" applyFont="1" applyFill="1" applyBorder="1"/>
    <xf numFmtId="0" fontId="12" fillId="0" borderId="13" xfId="0" applyFont="1" applyBorder="1"/>
    <xf numFmtId="0" fontId="12" fillId="0" borderId="12" xfId="0" applyFont="1" applyBorder="1"/>
    <xf numFmtId="0" fontId="12" fillId="2" borderId="17" xfId="0" applyFont="1" applyFill="1" applyBorder="1"/>
    <xf numFmtId="174" fontId="12" fillId="10" borderId="17" xfId="0" applyNumberFormat="1" applyFont="1" applyFill="1" applyBorder="1"/>
    <xf numFmtId="174" fontId="12" fillId="10" borderId="19" xfId="0" applyNumberFormat="1" applyFont="1" applyFill="1" applyBorder="1"/>
    <xf numFmtId="0" fontId="12" fillId="0" borderId="10" xfId="0" applyFont="1" applyBorder="1"/>
    <xf numFmtId="0" fontId="12" fillId="2" borderId="56" xfId="0" applyFont="1" applyFill="1" applyBorder="1"/>
    <xf numFmtId="0" fontId="12" fillId="2" borderId="57" xfId="0" applyFont="1" applyFill="1" applyBorder="1"/>
    <xf numFmtId="174" fontId="12" fillId="10" borderId="56" xfId="0" applyNumberFormat="1" applyFont="1" applyFill="1" applyBorder="1"/>
    <xf numFmtId="174" fontId="12" fillId="10" borderId="57" xfId="0" applyNumberFormat="1" applyFont="1" applyFill="1" applyBorder="1"/>
    <xf numFmtId="0" fontId="12" fillId="2" borderId="14" xfId="0" applyFont="1" applyFill="1" applyBorder="1"/>
    <xf numFmtId="0" fontId="12" fillId="2" borderId="19" xfId="0" applyFont="1" applyFill="1" applyBorder="1"/>
    <xf numFmtId="168" fontId="12" fillId="0" borderId="5" xfId="0" applyNumberFormat="1" applyFont="1" applyBorder="1"/>
    <xf numFmtId="168" fontId="12" fillId="0" borderId="0" xfId="0" applyNumberFormat="1" applyFont="1"/>
    <xf numFmtId="14" fontId="12" fillId="0" borderId="16" xfId="0" applyNumberFormat="1" applyFont="1" applyBorder="1"/>
    <xf numFmtId="169" fontId="12" fillId="0" borderId="15" xfId="0" applyNumberFormat="1" applyFont="1" applyBorder="1"/>
    <xf numFmtId="168" fontId="12" fillId="0" borderId="6" xfId="0" applyNumberFormat="1" applyFont="1" applyBorder="1"/>
    <xf numFmtId="14" fontId="12" fillId="0" borderId="13" xfId="0" applyNumberFormat="1" applyFont="1" applyBorder="1"/>
    <xf numFmtId="169" fontId="12" fillId="0" borderId="12" xfId="0" applyNumberFormat="1" applyFont="1" applyBorder="1"/>
    <xf numFmtId="0" fontId="12" fillId="6" borderId="17" xfId="0" applyFont="1" applyFill="1" applyBorder="1"/>
    <xf numFmtId="0" fontId="12" fillId="10" borderId="4" xfId="0" applyFont="1" applyFill="1" applyBorder="1"/>
    <xf numFmtId="0" fontId="5" fillId="0" borderId="28" xfId="0" applyFont="1" applyBorder="1"/>
    <xf numFmtId="0" fontId="5" fillId="0" borderId="49" xfId="0" applyFont="1" applyBorder="1"/>
    <xf numFmtId="0" fontId="12" fillId="0" borderId="47" xfId="0" applyFont="1" applyBorder="1"/>
    <xf numFmtId="0" fontId="5" fillId="0" borderId="48" xfId="0" applyFont="1" applyBorder="1"/>
    <xf numFmtId="14" fontId="5" fillId="0" borderId="7" xfId="0" applyNumberFormat="1" applyFont="1" applyBorder="1"/>
    <xf numFmtId="168" fontId="12" fillId="0" borderId="8" xfId="0" applyNumberFormat="1" applyFont="1" applyBorder="1"/>
    <xf numFmtId="0" fontId="12" fillId="0" borderId="8" xfId="0" applyFont="1" applyBorder="1"/>
    <xf numFmtId="0" fontId="5" fillId="0" borderId="8" xfId="0" applyFont="1" applyBorder="1"/>
    <xf numFmtId="0" fontId="5" fillId="0" borderId="58" xfId="0" applyFont="1" applyBorder="1"/>
    <xf numFmtId="0" fontId="12" fillId="0" borderId="59" xfId="0" applyFont="1" applyBorder="1"/>
    <xf numFmtId="0" fontId="12" fillId="6" borderId="22" xfId="0" applyFont="1" applyFill="1" applyBorder="1"/>
    <xf numFmtId="170" fontId="12" fillId="0" borderId="8" xfId="0" applyNumberFormat="1" applyFont="1" applyBorder="1"/>
    <xf numFmtId="170" fontId="12" fillId="6" borderId="22" xfId="0" applyNumberFormat="1" applyFont="1" applyFill="1" applyBorder="1"/>
    <xf numFmtId="170" fontId="12" fillId="6" borderId="55" xfId="0" applyNumberFormat="1" applyFont="1" applyFill="1" applyBorder="1"/>
    <xf numFmtId="180" fontId="12" fillId="0" borderId="8" xfId="0" applyNumberFormat="1" applyFont="1" applyBorder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vertical="center" wrapText="1"/>
    </xf>
    <xf numFmtId="176" fontId="21" fillId="0" borderId="0" xfId="0" applyNumberFormat="1" applyFont="1"/>
    <xf numFmtId="167" fontId="22" fillId="8" borderId="4" xfId="0" applyNumberFormat="1" applyFont="1" applyFill="1" applyBorder="1" applyAlignment="1">
      <alignment horizontal="center" vertical="center"/>
    </xf>
    <xf numFmtId="14" fontId="22" fillId="8" borderId="17" xfId="0" applyNumberFormat="1" applyFont="1" applyFill="1" applyBorder="1" applyAlignment="1">
      <alignment horizontal="center" vertical="center"/>
    </xf>
    <xf numFmtId="4" fontId="21" fillId="0" borderId="0" xfId="0" applyNumberFormat="1" applyFont="1" applyAlignment="1">
      <alignment horizontal="right" vertical="center" wrapText="1"/>
    </xf>
    <xf numFmtId="166" fontId="21" fillId="0" borderId="0" xfId="0" applyNumberFormat="1" applyFont="1"/>
    <xf numFmtId="4" fontId="21" fillId="0" borderId="30" xfId="0" applyNumberFormat="1" applyFont="1" applyBorder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43" fontId="21" fillId="0" borderId="0" xfId="0" applyNumberFormat="1" applyFont="1" applyAlignment="1">
      <alignment vertical="center"/>
    </xf>
    <xf numFmtId="177" fontId="21" fillId="0" borderId="0" xfId="0" applyNumberFormat="1" applyFont="1"/>
    <xf numFmtId="0" fontId="23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4" fontId="22" fillId="0" borderId="30" xfId="0" applyNumberFormat="1" applyFont="1" applyBorder="1" applyAlignment="1">
      <alignment horizontal="right" vertical="center" wrapText="1"/>
    </xf>
    <xf numFmtId="4" fontId="22" fillId="0" borderId="8" xfId="0" applyNumberFormat="1" applyFont="1" applyBorder="1" applyAlignment="1">
      <alignment horizontal="right" vertical="center" wrapText="1"/>
    </xf>
    <xf numFmtId="43" fontId="21" fillId="0" borderId="6" xfId="0" applyNumberFormat="1" applyFont="1" applyBorder="1" applyAlignment="1">
      <alignment vertical="center"/>
    </xf>
    <xf numFmtId="0" fontId="21" fillId="0" borderId="30" xfId="0" applyFont="1" applyBorder="1" applyAlignment="1">
      <alignment vertical="center" wrapText="1"/>
    </xf>
    <xf numFmtId="4" fontId="22" fillId="0" borderId="2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0" fontId="1" fillId="0" borderId="62" xfId="0" applyFont="1" applyBorder="1"/>
    <xf numFmtId="166" fontId="1" fillId="0" borderId="62" xfId="0" applyNumberFormat="1" applyFont="1" applyBorder="1"/>
    <xf numFmtId="166" fontId="1" fillId="0" borderId="60" xfId="0" applyNumberFormat="1" applyFont="1" applyBorder="1"/>
    <xf numFmtId="166" fontId="1" fillId="0" borderId="63" xfId="0" applyNumberFormat="1" applyFont="1" applyBorder="1"/>
    <xf numFmtId="166" fontId="1" fillId="0" borderId="61" xfId="0" applyNumberFormat="1" applyFont="1" applyBorder="1"/>
    <xf numFmtId="0" fontId="1" fillId="12" borderId="51" xfId="0" applyFont="1" applyFill="1" applyBorder="1"/>
    <xf numFmtId="166" fontId="1" fillId="12" borderId="51" xfId="0" applyNumberFormat="1" applyFont="1" applyFill="1" applyBorder="1"/>
    <xf numFmtId="14" fontId="5" fillId="0" borderId="64" xfId="0" applyNumberFormat="1" applyFont="1" applyBorder="1"/>
    <xf numFmtId="168" fontId="12" fillId="0" borderId="65" xfId="0" applyNumberFormat="1" applyFont="1" applyBorder="1"/>
    <xf numFmtId="0" fontId="12" fillId="0" borderId="65" xfId="0" applyFont="1" applyBorder="1"/>
    <xf numFmtId="14" fontId="5" fillId="0" borderId="50" xfId="0" applyNumberFormat="1" applyFont="1" applyBorder="1"/>
    <xf numFmtId="168" fontId="12" fillId="0" borderId="45" xfId="0" applyNumberFormat="1" applyFont="1" applyBorder="1"/>
    <xf numFmtId="0" fontId="12" fillId="0" borderId="45" xfId="0" applyFont="1" applyBorder="1"/>
    <xf numFmtId="183" fontId="0" fillId="0" borderId="0" xfId="0" applyNumberFormat="1"/>
    <xf numFmtId="0" fontId="0" fillId="0" borderId="65" xfId="0" applyBorder="1"/>
    <xf numFmtId="183" fontId="0" fillId="0" borderId="66" xfId="0" applyNumberFormat="1" applyBorder="1"/>
    <xf numFmtId="0" fontId="5" fillId="0" borderId="65" xfId="0" applyFont="1" applyBorder="1"/>
    <xf numFmtId="170" fontId="5" fillId="0" borderId="65" xfId="0" applyNumberFormat="1" applyFont="1" applyBorder="1"/>
    <xf numFmtId="170" fontId="12" fillId="6" borderId="67" xfId="0" applyNumberFormat="1" applyFont="1" applyFill="1" applyBorder="1"/>
    <xf numFmtId="167" fontId="7" fillId="0" borderId="0" xfId="0" applyNumberFormat="1" applyFont="1" applyAlignment="1">
      <alignment vertical="center"/>
    </xf>
    <xf numFmtId="43" fontId="21" fillId="12" borderId="0" xfId="0" applyNumberFormat="1" applyFont="1" applyFill="1"/>
    <xf numFmtId="0" fontId="7" fillId="0" borderId="0" xfId="0" applyFont="1"/>
    <xf numFmtId="0" fontId="0" fillId="11" borderId="0" xfId="0" applyFill="1"/>
    <xf numFmtId="4" fontId="0" fillId="11" borderId="0" xfId="0" applyNumberFormat="1" applyFill="1"/>
    <xf numFmtId="43" fontId="21" fillId="0" borderId="0" xfId="0" applyNumberFormat="1" applyFont="1"/>
    <xf numFmtId="164" fontId="1" fillId="0" borderId="0" xfId="1" applyFont="1"/>
    <xf numFmtId="0" fontId="1" fillId="0" borderId="0" xfId="0" applyFont="1" applyAlignment="1">
      <alignment vertical="center" wrapText="1"/>
    </xf>
    <xf numFmtId="4" fontId="0" fillId="0" borderId="0" xfId="0" applyNumberFormat="1"/>
    <xf numFmtId="4" fontId="19" fillId="0" borderId="0" xfId="0" applyNumberFormat="1" applyFont="1"/>
    <xf numFmtId="4" fontId="0" fillId="0" borderId="60" xfId="0" applyNumberFormat="1" applyBorder="1"/>
    <xf numFmtId="0" fontId="25" fillId="0" borderId="0" xfId="0" applyFont="1"/>
    <xf numFmtId="167" fontId="1" fillId="0" borderId="5" xfId="0" applyNumberFormat="1" applyFont="1" applyBorder="1" applyAlignment="1">
      <alignment vertical="center"/>
    </xf>
    <xf numFmtId="167" fontId="1" fillId="0" borderId="23" xfId="0" applyNumberFormat="1" applyFont="1" applyBorder="1" applyAlignment="1">
      <alignment horizontal="right" vertical="center"/>
    </xf>
    <xf numFmtId="167" fontId="2" fillId="0" borderId="8" xfId="0" applyNumberFormat="1" applyFont="1" applyBorder="1" applyAlignment="1">
      <alignment horizontal="right" vertical="center" wrapText="1"/>
    </xf>
    <xf numFmtId="167" fontId="1" fillId="0" borderId="5" xfId="0" applyNumberFormat="1" applyFont="1" applyBorder="1" applyAlignment="1">
      <alignment horizontal="right" vertical="center"/>
    </xf>
    <xf numFmtId="167" fontId="1" fillId="0" borderId="6" xfId="0" applyNumberFormat="1" applyFont="1" applyBorder="1" applyAlignment="1">
      <alignment vertical="center"/>
    </xf>
    <xf numFmtId="167" fontId="1" fillId="0" borderId="4" xfId="0" applyNumberFormat="1" applyFont="1" applyBorder="1"/>
    <xf numFmtId="0" fontId="1" fillId="11" borderId="0" xfId="0" applyFont="1" applyFill="1"/>
    <xf numFmtId="168" fontId="26" fillId="11" borderId="68" xfId="4" applyNumberFormat="1" applyFont="1" applyFill="1" applyBorder="1" applyAlignment="1">
      <alignment horizontal="right"/>
    </xf>
    <xf numFmtId="171" fontId="1" fillId="0" borderId="6" xfId="0" applyNumberFormat="1" applyFont="1" applyBorder="1" applyAlignment="1">
      <alignment horizontal="right" vertical="center"/>
    </xf>
    <xf numFmtId="14" fontId="5" fillId="12" borderId="64" xfId="0" applyNumberFormat="1" applyFont="1" applyFill="1" applyBorder="1"/>
    <xf numFmtId="183" fontId="0" fillId="12" borderId="66" xfId="0" applyNumberFormat="1" applyFill="1" applyBorder="1"/>
    <xf numFmtId="184" fontId="1" fillId="11" borderId="0" xfId="0" applyNumberFormat="1" applyFont="1" applyFill="1"/>
    <xf numFmtId="168" fontId="1" fillId="13" borderId="0" xfId="0" applyNumberFormat="1" applyFont="1" applyFill="1"/>
    <xf numFmtId="0" fontId="1" fillId="0" borderId="70" xfId="0" applyFont="1" applyBorder="1"/>
    <xf numFmtId="0" fontId="1" fillId="0" borderId="73" xfId="0" applyFont="1" applyBorder="1"/>
    <xf numFmtId="0" fontId="1" fillId="0" borderId="75" xfId="0" applyFont="1" applyBorder="1"/>
    <xf numFmtId="164" fontId="1" fillId="0" borderId="71" xfId="1" applyFont="1" applyBorder="1"/>
    <xf numFmtId="164" fontId="1" fillId="0" borderId="72" xfId="1" applyFont="1" applyBorder="1"/>
    <xf numFmtId="164" fontId="1" fillId="0" borderId="45" xfId="1" applyFont="1" applyBorder="1"/>
    <xf numFmtId="164" fontId="1" fillId="0" borderId="74" xfId="1" applyFont="1" applyBorder="1"/>
    <xf numFmtId="164" fontId="1" fillId="0" borderId="60" xfId="1" applyFont="1" applyBorder="1"/>
    <xf numFmtId="164" fontId="1" fillId="0" borderId="76" xfId="1" applyFont="1" applyBorder="1"/>
    <xf numFmtId="0" fontId="25" fillId="0" borderId="0" xfId="0" applyFont="1" applyAlignment="1">
      <alignment horizontal="center"/>
    </xf>
    <xf numFmtId="0" fontId="25" fillId="0" borderId="77" xfId="0" applyFont="1" applyBorder="1" applyAlignment="1">
      <alignment horizontal="center"/>
    </xf>
    <xf numFmtId="0" fontId="25" fillId="0" borderId="78" xfId="0" applyFont="1" applyBorder="1" applyAlignment="1">
      <alignment horizontal="center"/>
    </xf>
    <xf numFmtId="0" fontId="25" fillId="0" borderId="79" xfId="0" applyFont="1" applyBorder="1" applyAlignment="1">
      <alignment horizontal="center"/>
    </xf>
    <xf numFmtId="0" fontId="25" fillId="0" borderId="84" xfId="0" applyFont="1" applyBorder="1" applyAlignment="1">
      <alignment horizontal="center"/>
    </xf>
    <xf numFmtId="14" fontId="28" fillId="11" borderId="80" xfId="0" applyNumberFormat="1" applyFont="1" applyFill="1" applyBorder="1" applyAlignment="1">
      <alignment horizontal="right"/>
    </xf>
    <xf numFmtId="14" fontId="28" fillId="11" borderId="81" xfId="0" applyNumberFormat="1" applyFont="1" applyFill="1" applyBorder="1" applyAlignment="1">
      <alignment horizontal="right"/>
    </xf>
    <xf numFmtId="164" fontId="0" fillId="11" borderId="69" xfId="1" applyFont="1" applyFill="1" applyBorder="1"/>
    <xf numFmtId="164" fontId="0" fillId="0" borderId="0" xfId="0" applyNumberFormat="1"/>
    <xf numFmtId="0" fontId="6" fillId="0" borderId="70" xfId="0" applyFont="1" applyBorder="1"/>
    <xf numFmtId="0" fontId="6" fillId="0" borderId="73" xfId="0" applyFont="1" applyBorder="1"/>
    <xf numFmtId="0" fontId="6" fillId="0" borderId="75" xfId="0" applyFont="1" applyBorder="1"/>
    <xf numFmtId="164" fontId="0" fillId="0" borderId="0" xfId="1" applyFont="1"/>
    <xf numFmtId="164" fontId="0" fillId="0" borderId="71" xfId="1" applyFont="1" applyBorder="1"/>
    <xf numFmtId="164" fontId="0" fillId="0" borderId="72" xfId="1" applyFont="1" applyBorder="1"/>
    <xf numFmtId="164" fontId="6" fillId="0" borderId="0" xfId="1" applyFont="1"/>
    <xf numFmtId="164" fontId="0" fillId="0" borderId="45" xfId="1" applyFont="1" applyBorder="1"/>
    <xf numFmtId="164" fontId="0" fillId="0" borderId="74" xfId="1" applyFont="1" applyBorder="1"/>
    <xf numFmtId="164" fontId="0" fillId="0" borderId="60" xfId="1" applyFont="1" applyBorder="1"/>
    <xf numFmtId="164" fontId="0" fillId="0" borderId="76" xfId="1" applyFont="1" applyBorder="1"/>
    <xf numFmtId="43" fontId="1" fillId="0" borderId="15" xfId="0" applyNumberFormat="1" applyFont="1" applyBorder="1" applyAlignment="1">
      <alignment vertical="center"/>
    </xf>
    <xf numFmtId="43" fontId="1" fillId="0" borderId="0" xfId="0" applyNumberFormat="1" applyFont="1" applyAlignment="1">
      <alignment vertical="center"/>
    </xf>
    <xf numFmtId="167" fontId="1" fillId="0" borderId="16" xfId="0" applyNumberFormat="1" applyFont="1" applyBorder="1" applyAlignment="1">
      <alignment horizontal="left" vertical="center"/>
    </xf>
    <xf numFmtId="167" fontId="2" fillId="0" borderId="9" xfId="0" applyNumberFormat="1" applyFont="1" applyBorder="1" applyAlignment="1">
      <alignment horizontal="left" vertical="center"/>
    </xf>
    <xf numFmtId="43" fontId="1" fillId="0" borderId="7" xfId="0" applyNumberFormat="1" applyFont="1" applyBorder="1" applyAlignment="1">
      <alignment vertical="center"/>
    </xf>
    <xf numFmtId="166" fontId="1" fillId="0" borderId="8" xfId="0" applyNumberFormat="1" applyFont="1" applyBorder="1"/>
    <xf numFmtId="167" fontId="2" fillId="0" borderId="0" xfId="0" applyNumberFormat="1" applyFont="1" applyAlignment="1">
      <alignment horizontal="left" vertical="center"/>
    </xf>
    <xf numFmtId="167" fontId="2" fillId="0" borderId="16" xfId="0" applyNumberFormat="1" applyFont="1" applyBorder="1" applyAlignment="1">
      <alignment horizontal="left" vertical="center"/>
    </xf>
    <xf numFmtId="43" fontId="2" fillId="0" borderId="15" xfId="0" applyNumberFormat="1" applyFont="1" applyBorder="1" applyAlignment="1">
      <alignment horizontal="left" vertical="center"/>
    </xf>
    <xf numFmtId="173" fontId="2" fillId="0" borderId="0" xfId="0" applyNumberFormat="1" applyFont="1" applyAlignment="1">
      <alignment horizontal="left" vertical="center"/>
    </xf>
    <xf numFmtId="43" fontId="1" fillId="0" borderId="12" xfId="0" applyNumberFormat="1" applyFont="1" applyBorder="1" applyAlignment="1">
      <alignment vertical="center"/>
    </xf>
    <xf numFmtId="43" fontId="1" fillId="0" borderId="6" xfId="0" applyNumberFormat="1" applyFont="1" applyBorder="1" applyAlignment="1">
      <alignment vertical="center"/>
    </xf>
    <xf numFmtId="167" fontId="1" fillId="0" borderId="24" xfId="0" applyNumberFormat="1" applyFont="1" applyBorder="1" applyAlignment="1">
      <alignment horizontal="left" vertical="center"/>
    </xf>
    <xf numFmtId="167" fontId="1" fillId="0" borderId="26" xfId="0" applyNumberFormat="1" applyFont="1" applyBorder="1" applyAlignment="1">
      <alignment horizontal="left" vertical="center"/>
    </xf>
    <xf numFmtId="43" fontId="1" fillId="0" borderId="27" xfId="0" applyNumberFormat="1" applyFont="1" applyBorder="1" applyAlignment="1">
      <alignment vertical="center"/>
    </xf>
    <xf numFmtId="167" fontId="1" fillId="0" borderId="29" xfId="0" applyNumberFormat="1" applyFont="1" applyBorder="1" applyAlignment="1">
      <alignment horizontal="left" vertical="center"/>
    </xf>
    <xf numFmtId="173" fontId="1" fillId="0" borderId="4" xfId="0" applyNumberFormat="1" applyFont="1" applyBorder="1" applyAlignment="1">
      <alignment vertical="center"/>
    </xf>
    <xf numFmtId="167" fontId="2" fillId="0" borderId="26" xfId="0" applyNumberFormat="1" applyFont="1" applyBorder="1" applyAlignment="1">
      <alignment horizontal="left" vertical="center"/>
    </xf>
    <xf numFmtId="166" fontId="1" fillId="14" borderId="39" xfId="0" applyNumberFormat="1" applyFont="1" applyFill="1" applyBorder="1" applyAlignment="1">
      <alignment wrapText="1"/>
    </xf>
    <xf numFmtId="167" fontId="7" fillId="0" borderId="0" xfId="0" applyNumberFormat="1" applyFont="1" applyAlignment="1">
      <alignment horizontal="center" vertical="center" wrapText="1"/>
    </xf>
    <xf numFmtId="0" fontId="0" fillId="0" borderId="0" xfId="0"/>
    <xf numFmtId="0" fontId="21" fillId="0" borderId="28" xfId="0" applyFont="1" applyBorder="1" applyAlignment="1">
      <alignment vertical="center" wrapText="1"/>
    </xf>
    <xf numFmtId="0" fontId="20" fillId="0" borderId="0" xfId="0" applyFont="1"/>
    <xf numFmtId="0" fontId="7" fillId="0" borderId="0" xfId="0" applyFont="1" applyAlignment="1">
      <alignment horizontal="center" wrapText="1"/>
    </xf>
    <xf numFmtId="0" fontId="21" fillId="0" borderId="0" xfId="0" applyFont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1" fillId="0" borderId="2" xfId="0" applyFont="1" applyBorder="1" applyAlignment="1">
      <alignment horizontal="center" vertical="center"/>
    </xf>
    <xf numFmtId="0" fontId="3" fillId="0" borderId="46" xfId="0" applyFont="1" applyBorder="1"/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45" xfId="0" applyFont="1" applyBorder="1" applyAlignment="1">
      <alignment horizontal="left"/>
    </xf>
    <xf numFmtId="43" fontId="1" fillId="0" borderId="45" xfId="0" applyNumberFormat="1" applyFont="1" applyBorder="1"/>
    <xf numFmtId="0" fontId="1" fillId="0" borderId="45" xfId="0" applyFont="1" applyBorder="1"/>
    <xf numFmtId="43" fontId="1" fillId="12" borderId="0" xfId="0" applyNumberFormat="1" applyFont="1" applyFill="1"/>
    <xf numFmtId="0" fontId="2" fillId="0" borderId="2" xfId="0" applyFont="1" applyBorder="1" applyAlignment="1">
      <alignment horizontal="center"/>
    </xf>
    <xf numFmtId="166" fontId="1" fillId="12" borderId="88" xfId="0" applyNumberFormat="1" applyFont="1" applyFill="1" applyBorder="1"/>
    <xf numFmtId="166" fontId="1" fillId="0" borderId="86" xfId="0" applyNumberFormat="1" applyFont="1" applyBorder="1"/>
    <xf numFmtId="164" fontId="1" fillId="0" borderId="90" xfId="1" applyFont="1" applyBorder="1"/>
    <xf numFmtId="164" fontId="1" fillId="12" borderId="89" xfId="1" applyFont="1" applyFill="1" applyBorder="1"/>
    <xf numFmtId="164" fontId="1" fillId="0" borderId="89" xfId="1" applyFont="1" applyBorder="1"/>
    <xf numFmtId="0" fontId="1" fillId="13" borderId="1" xfId="0" applyFont="1" applyFill="1" applyBorder="1" applyAlignment="1">
      <alignment horizontal="center"/>
    </xf>
    <xf numFmtId="166" fontId="1" fillId="13" borderId="16" xfId="0" applyNumberFormat="1" applyFont="1" applyFill="1" applyBorder="1"/>
    <xf numFmtId="166" fontId="1" fillId="13" borderId="87" xfId="0" applyNumberFormat="1" applyFont="1" applyFill="1" applyBorder="1"/>
    <xf numFmtId="166" fontId="1" fillId="13" borderId="74" xfId="0" applyNumberFormat="1" applyFont="1" applyFill="1" applyBorder="1"/>
    <xf numFmtId="166" fontId="1" fillId="13" borderId="76" xfId="0" applyNumberFormat="1" applyFont="1" applyFill="1" applyBorder="1"/>
    <xf numFmtId="0" fontId="1" fillId="13" borderId="7" xfId="0" applyFont="1" applyFill="1" applyBorder="1" applyAlignment="1">
      <alignment horizontal="center"/>
    </xf>
    <xf numFmtId="0" fontId="3" fillId="13" borderId="8" xfId="0" applyFont="1" applyFill="1" applyBorder="1"/>
    <xf numFmtId="0" fontId="3" fillId="13" borderId="9" xfId="0" applyFont="1" applyFill="1" applyBorder="1"/>
    <xf numFmtId="43" fontId="1" fillId="12" borderId="85" xfId="0" applyNumberFormat="1" applyFont="1" applyFill="1" applyBorder="1"/>
    <xf numFmtId="14" fontId="28" fillId="0" borderId="80" xfId="0" applyNumberFormat="1" applyFont="1" applyFill="1" applyBorder="1" applyAlignment="1">
      <alignment horizontal="right"/>
    </xf>
    <xf numFmtId="164" fontId="0" fillId="0" borderId="69" xfId="1" applyFont="1" applyFill="1" applyBorder="1"/>
    <xf numFmtId="183" fontId="0" fillId="0" borderId="69" xfId="0" applyNumberFormat="1" applyFill="1" applyBorder="1"/>
    <xf numFmtId="164" fontId="0" fillId="0" borderId="68" xfId="1" applyFont="1" applyFill="1" applyBorder="1"/>
    <xf numFmtId="0" fontId="0" fillId="0" borderId="0" xfId="0" applyFill="1"/>
    <xf numFmtId="183" fontId="0" fillId="0" borderId="68" xfId="0" applyNumberFormat="1" applyFill="1" applyBorder="1"/>
    <xf numFmtId="14" fontId="28" fillId="0" borderId="81" xfId="0" applyNumberFormat="1" applyFont="1" applyFill="1" applyBorder="1" applyAlignment="1">
      <alignment horizontal="right"/>
    </xf>
    <xf numFmtId="164" fontId="0" fillId="0" borderId="82" xfId="1" applyFont="1" applyFill="1" applyBorder="1"/>
    <xf numFmtId="183" fontId="0" fillId="0" borderId="82" xfId="0" applyNumberFormat="1" applyFill="1" applyBorder="1"/>
    <xf numFmtId="183" fontId="0" fillId="0" borderId="83" xfId="0" applyNumberFormat="1" applyFill="1" applyBorder="1"/>
    <xf numFmtId="0" fontId="29" fillId="0" borderId="0" xfId="0" applyFont="1" applyAlignment="1">
      <alignment horizontal="center" wrapText="1"/>
    </xf>
    <xf numFmtId="183" fontId="0" fillId="11" borderId="68" xfId="0" applyNumberFormat="1" applyFill="1" applyBorder="1"/>
    <xf numFmtId="164" fontId="0" fillId="11" borderId="82" xfId="1" applyFont="1" applyFill="1" applyBorder="1"/>
    <xf numFmtId="43" fontId="0" fillId="11" borderId="0" xfId="0" applyNumberFormat="1" applyFill="1"/>
    <xf numFmtId="164" fontId="0" fillId="11" borderId="83" xfId="1" applyFont="1" applyFill="1" applyBorder="1"/>
    <xf numFmtId="167" fontId="1" fillId="0" borderId="0" xfId="0" quotePrefix="1" applyNumberFormat="1" applyFont="1" applyFill="1" applyAlignment="1">
      <alignment horizontal="left" vertical="center"/>
    </xf>
    <xf numFmtId="167" fontId="1" fillId="0" borderId="0" xfId="0" applyNumberFormat="1" applyFont="1" applyFill="1" applyAlignment="1">
      <alignment horizontal="right" vertical="center"/>
    </xf>
    <xf numFmtId="167" fontId="1" fillId="0" borderId="0" xfId="0" applyNumberFormat="1" applyFont="1" applyFill="1" applyAlignment="1">
      <alignment horizontal="left" vertical="center"/>
    </xf>
    <xf numFmtId="167" fontId="1" fillId="0" borderId="6" xfId="0" applyNumberFormat="1" applyFont="1" applyFill="1" applyBorder="1" applyAlignment="1">
      <alignment horizontal="right" vertical="center"/>
    </xf>
    <xf numFmtId="167" fontId="2" fillId="0" borderId="0" xfId="0" applyNumberFormat="1" applyFont="1" applyFill="1" applyAlignment="1">
      <alignment vertical="center"/>
    </xf>
    <xf numFmtId="167" fontId="1" fillId="0" borderId="8" xfId="0" applyNumberFormat="1" applyFont="1" applyFill="1" applyBorder="1" applyAlignment="1">
      <alignment horizontal="right" vertical="center" wrapText="1"/>
    </xf>
    <xf numFmtId="4" fontId="20" fillId="0" borderId="0" xfId="0" applyNumberFormat="1" applyFont="1"/>
    <xf numFmtId="0" fontId="30" fillId="0" borderId="45" xfId="0" applyFont="1" applyBorder="1" applyAlignment="1">
      <alignment horizontal="center"/>
    </xf>
    <xf numFmtId="14" fontId="30" fillId="0" borderId="60" xfId="0" applyNumberFormat="1" applyFont="1" applyBorder="1" applyAlignment="1">
      <alignment horizontal="center"/>
    </xf>
    <xf numFmtId="0" fontId="30" fillId="0" borderId="0" xfId="0" applyFont="1"/>
    <xf numFmtId="0" fontId="20" fillId="0" borderId="85" xfId="0" applyFont="1" applyBorder="1"/>
    <xf numFmtId="4" fontId="20" fillId="0" borderId="85" xfId="0" applyNumberFormat="1" applyFont="1" applyBorder="1"/>
    <xf numFmtId="14" fontId="30" fillId="0" borderId="0" xfId="0" applyNumberFormat="1" applyFont="1"/>
    <xf numFmtId="0" fontId="31" fillId="0" borderId="0" xfId="0" applyFont="1"/>
    <xf numFmtId="0" fontId="32" fillId="0" borderId="0" xfId="0" applyFont="1"/>
    <xf numFmtId="0" fontId="31" fillId="0" borderId="60" xfId="0" applyFont="1" applyBorder="1"/>
    <xf numFmtId="0" fontId="33" fillId="0" borderId="0" xfId="0" applyFont="1"/>
    <xf numFmtId="0" fontId="31" fillId="11" borderId="0" xfId="0" applyFont="1" applyFill="1"/>
    <xf numFmtId="164" fontId="20" fillId="0" borderId="0" xfId="1" applyFont="1" applyFill="1"/>
    <xf numFmtId="0" fontId="31" fillId="15" borderId="0" xfId="0" applyFont="1" applyFill="1"/>
    <xf numFmtId="4" fontId="0" fillId="15" borderId="0" xfId="0" applyNumberFormat="1" applyFill="1"/>
    <xf numFmtId="0" fontId="20" fillId="15" borderId="0" xfId="0" applyFont="1" applyFill="1"/>
    <xf numFmtId="164" fontId="20" fillId="15" borderId="0" xfId="1" applyFont="1" applyFill="1"/>
    <xf numFmtId="0" fontId="31" fillId="15" borderId="60" xfId="0" applyFont="1" applyFill="1" applyBorder="1"/>
    <xf numFmtId="4" fontId="0" fillId="15" borderId="60" xfId="0" applyNumberFormat="1" applyFill="1" applyBorder="1"/>
    <xf numFmtId="0" fontId="31" fillId="12" borderId="0" xfId="0" applyFont="1" applyFill="1"/>
    <xf numFmtId="4" fontId="0" fillId="12" borderId="0" xfId="0" applyNumberFormat="1" applyFill="1"/>
    <xf numFmtId="0" fontId="20" fillId="12" borderId="0" xfId="0" applyFont="1" applyFill="1"/>
    <xf numFmtId="164" fontId="20" fillId="12" borderId="0" xfId="1" applyFont="1" applyFill="1"/>
    <xf numFmtId="0" fontId="31" fillId="12" borderId="60" xfId="0" applyFont="1" applyFill="1" applyBorder="1"/>
    <xf numFmtId="4" fontId="0" fillId="12" borderId="60" xfId="0" applyNumberFormat="1" applyFill="1" applyBorder="1"/>
    <xf numFmtId="0" fontId="31" fillId="16" borderId="0" xfId="0" applyFont="1" applyFill="1"/>
    <xf numFmtId="4" fontId="0" fillId="16" borderId="0" xfId="0" applyNumberFormat="1" applyFill="1"/>
    <xf numFmtId="0" fontId="20" fillId="16" borderId="0" xfId="0" applyFont="1" applyFill="1"/>
    <xf numFmtId="0" fontId="31" fillId="16" borderId="60" xfId="0" applyFont="1" applyFill="1" applyBorder="1"/>
    <xf numFmtId="4" fontId="0" fillId="16" borderId="60" xfId="0" applyNumberFormat="1" applyFill="1" applyBorder="1"/>
    <xf numFmtId="0" fontId="20" fillId="12" borderId="71" xfId="0" applyFont="1" applyFill="1" applyBorder="1"/>
    <xf numFmtId="164" fontId="20" fillId="12" borderId="71" xfId="1" applyFont="1" applyFill="1" applyBorder="1"/>
    <xf numFmtId="0" fontId="20" fillId="16" borderId="71" xfId="0" applyFont="1" applyFill="1" applyBorder="1"/>
    <xf numFmtId="167" fontId="2" fillId="11" borderId="0" xfId="0" applyNumberFormat="1" applyFont="1" applyFill="1" applyAlignment="1">
      <alignment horizontal="center" vertical="center"/>
    </xf>
    <xf numFmtId="14" fontId="2" fillId="11" borderId="6" xfId="0" applyNumberFormat="1" applyFont="1" applyFill="1" applyBorder="1" applyAlignment="1">
      <alignment horizontal="center" vertical="center"/>
    </xf>
    <xf numFmtId="167" fontId="1" fillId="11" borderId="0" xfId="0" applyNumberFormat="1" applyFont="1" applyFill="1" applyAlignment="1">
      <alignment horizontal="right" vertical="center"/>
    </xf>
    <xf numFmtId="167" fontId="1" fillId="11" borderId="8" xfId="0" applyNumberFormat="1" applyFont="1" applyFill="1" applyBorder="1" applyAlignment="1">
      <alignment horizontal="right" vertical="center" wrapText="1"/>
    </xf>
    <xf numFmtId="167" fontId="1" fillId="11" borderId="6" xfId="0" applyNumberFormat="1" applyFont="1" applyFill="1" applyBorder="1" applyAlignment="1">
      <alignment horizontal="right" vertical="center"/>
    </xf>
    <xf numFmtId="167" fontId="2" fillId="11" borderId="18" xfId="0" applyNumberFormat="1" applyFont="1" applyFill="1" applyBorder="1" applyAlignment="1">
      <alignment horizontal="right" vertical="center" wrapText="1"/>
    </xf>
    <xf numFmtId="167" fontId="1" fillId="11" borderId="0" xfId="0" applyNumberFormat="1" applyFont="1" applyFill="1"/>
    <xf numFmtId="167" fontId="1" fillId="11" borderId="8" xfId="0" applyNumberFormat="1" applyFont="1" applyFill="1" applyBorder="1" applyAlignment="1">
      <alignment vertical="center"/>
    </xf>
    <xf numFmtId="167" fontId="2" fillId="11" borderId="18" xfId="0" applyNumberFormat="1" applyFont="1" applyFill="1" applyBorder="1" applyAlignment="1">
      <alignment vertical="center"/>
    </xf>
    <xf numFmtId="167" fontId="1" fillId="11" borderId="18" xfId="0" applyNumberFormat="1" applyFont="1" applyFill="1" applyBorder="1" applyAlignment="1">
      <alignment vertical="center"/>
    </xf>
    <xf numFmtId="39" fontId="1" fillId="0" borderId="0" xfId="0" applyNumberFormat="1" applyFont="1"/>
    <xf numFmtId="167" fontId="1" fillId="0" borderId="0" xfId="0" applyNumberFormat="1" applyFont="1" applyFill="1" applyAlignment="1">
      <alignment vertical="center"/>
    </xf>
    <xf numFmtId="171" fontId="1" fillId="0" borderId="5" xfId="0" applyNumberFormat="1" applyFont="1" applyFill="1" applyBorder="1" applyAlignment="1">
      <alignment horizontal="right" vertical="center"/>
    </xf>
    <xf numFmtId="171" fontId="1" fillId="0" borderId="0" xfId="0" applyNumberFormat="1" applyFont="1" applyFill="1" applyAlignment="1">
      <alignment horizontal="right" vertical="center"/>
    </xf>
    <xf numFmtId="167" fontId="1" fillId="0" borderId="56" xfId="0" applyNumberFormat="1" applyFont="1" applyBorder="1" applyAlignment="1">
      <alignment horizontal="right" vertical="center" wrapText="1"/>
    </xf>
    <xf numFmtId="0" fontId="1" fillId="12" borderId="0" xfId="0" applyFont="1" applyFill="1"/>
    <xf numFmtId="167" fontId="2" fillId="17" borderId="4" xfId="0" applyNumberFormat="1" applyFont="1" applyFill="1" applyBorder="1" applyAlignment="1">
      <alignment horizontal="center" vertical="center"/>
    </xf>
    <xf numFmtId="14" fontId="2" fillId="17" borderId="17" xfId="0" applyNumberFormat="1" applyFont="1" applyFill="1" applyBorder="1" applyAlignment="1">
      <alignment horizontal="center" vertical="center"/>
    </xf>
    <xf numFmtId="4" fontId="1" fillId="12" borderId="0" xfId="0" applyNumberFormat="1" applyFont="1" applyFill="1"/>
    <xf numFmtId="43" fontId="1" fillId="12" borderId="0" xfId="0" applyNumberFormat="1" applyFont="1" applyFill="1" applyAlignment="1">
      <alignment vertical="center"/>
    </xf>
    <xf numFmtId="43" fontId="1" fillId="12" borderId="8" xfId="0" applyNumberFormat="1" applyFont="1" applyFill="1" applyBorder="1" applyAlignment="1">
      <alignment vertical="center"/>
    </xf>
    <xf numFmtId="43" fontId="2" fillId="12" borderId="0" xfId="0" applyNumberFormat="1" applyFont="1" applyFill="1" applyAlignment="1">
      <alignment horizontal="left" vertical="center"/>
    </xf>
    <xf numFmtId="43" fontId="1" fillId="12" borderId="6" xfId="0" applyNumberFormat="1" applyFont="1" applyFill="1" applyBorder="1" applyAlignment="1">
      <alignment vertical="center"/>
    </xf>
    <xf numFmtId="43" fontId="1" fillId="12" borderId="21" xfId="0" applyNumberFormat="1" applyFont="1" applyFill="1" applyBorder="1" applyAlignment="1">
      <alignment vertical="center"/>
    </xf>
    <xf numFmtId="43" fontId="1" fillId="12" borderId="28" xfId="0" applyNumberFormat="1" applyFont="1" applyFill="1" applyBorder="1" applyAlignment="1">
      <alignment vertical="center"/>
    </xf>
    <xf numFmtId="43" fontId="2" fillId="12" borderId="28" xfId="0" applyNumberFormat="1" applyFont="1" applyFill="1" applyBorder="1" applyAlignment="1">
      <alignment horizontal="left" vertical="center"/>
    </xf>
    <xf numFmtId="43" fontId="1" fillId="12" borderId="8" xfId="0" applyNumberFormat="1" applyFont="1" applyFill="1" applyBorder="1" applyAlignment="1">
      <alignment horizontal="left" vertical="center"/>
    </xf>
    <xf numFmtId="43" fontId="1" fillId="12" borderId="28" xfId="0" applyNumberFormat="1" applyFont="1" applyFill="1" applyBorder="1"/>
    <xf numFmtId="0" fontId="0" fillId="12" borderId="0" xfId="0" applyFill="1"/>
    <xf numFmtId="166" fontId="1" fillId="12" borderId="44" xfId="0" applyNumberFormat="1" applyFont="1" applyFill="1" applyBorder="1" applyAlignment="1">
      <alignment horizontal="right" wrapText="1"/>
    </xf>
    <xf numFmtId="0" fontId="1" fillId="18" borderId="35" xfId="0" applyFont="1" applyFill="1" applyBorder="1" applyAlignment="1">
      <alignment horizontal="center" vertical="center" wrapText="1"/>
    </xf>
    <xf numFmtId="164" fontId="1" fillId="12" borderId="0" xfId="1" applyFont="1" applyFill="1"/>
  </cellXfs>
  <cellStyles count="5">
    <cellStyle name="Comma" xfId="1" builtinId="3"/>
    <cellStyle name="Millares 2" xfId="3" xr:uid="{CB75D04D-B46D-4EAF-8014-6C416BEA13CC}"/>
    <cellStyle name="Normal" xfId="0" builtinId="0"/>
    <cellStyle name="Normal 2" xfId="2" xr:uid="{21111A38-4F9C-4881-B4C2-575D976B6C7F}"/>
    <cellStyle name="Normal 4" xfId="4" xr:uid="{52B5C44E-369A-49E2-A762-9407FE8F1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38" Type="http://customschemas.google.com/relationships/workbookmetadata" Target="metadata"/><Relationship Id="rId2" Type="http://schemas.openxmlformats.org/officeDocument/2006/relationships/worksheet" Target="worksheets/sheet2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20</xdr:row>
      <xdr:rowOff>0</xdr:rowOff>
    </xdr:from>
    <xdr:ext cx="866775" cy="9525"/>
    <xdr:grpSp>
      <xdr:nvGrpSpPr>
        <xdr:cNvPr id="2" name="Shape 2">
          <a:extLst>
            <a:ext uri="{FF2B5EF4-FFF2-40B4-BE49-F238E27FC236}">
              <a16:creationId xmlns:a16="http://schemas.microsoft.com/office/drawing/2014/main" id="{67498BD2-29B9-4ADF-A96A-D4F4DA60BEA0}"/>
            </a:ext>
          </a:extLst>
        </xdr:cNvPr>
        <xdr:cNvGrpSpPr/>
      </xdr:nvGrpSpPr>
      <xdr:grpSpPr>
        <a:xfrm>
          <a:off x="5677647" y="3884706"/>
          <a:ext cx="866775" cy="9525"/>
          <a:chOff x="4912613" y="3775238"/>
          <a:chExt cx="866775" cy="95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348EF0CD-7C14-1E50-2101-808A2C7B04F3}"/>
              </a:ext>
            </a:extLst>
          </xdr:cNvPr>
          <xdr:cNvGrpSpPr/>
        </xdr:nvGrpSpPr>
        <xdr:grpSpPr>
          <a:xfrm>
            <a:off x="4912613" y="3775238"/>
            <a:ext cx="866775" cy="9525"/>
            <a:chOff x="0" y="0"/>
            <a:chExt cx="1378" cy="1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D2A98AEB-C1BA-04AA-D7B3-FD86A560D65A}"/>
                </a:ext>
              </a:extLst>
            </xdr:cNvPr>
            <xdr:cNvSpPr/>
          </xdr:nvSpPr>
          <xdr:spPr>
            <a:xfrm>
              <a:off x="0" y="0"/>
              <a:ext cx="1375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61D205E1-553E-A190-889A-462179C6972F}"/>
                </a:ext>
              </a:extLst>
            </xdr:cNvPr>
            <xdr:cNvSpPr/>
          </xdr:nvSpPr>
          <xdr:spPr>
            <a:xfrm>
              <a:off x="0" y="0"/>
              <a:ext cx="1378" cy="15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E375"/>
  <sheetViews>
    <sheetView workbookViewId="0">
      <selection activeCell="CE363" sqref="CE363"/>
    </sheetView>
  </sheetViews>
  <sheetFormatPr defaultColWidth="12.6328125" defaultRowHeight="15" customHeight="1" x14ac:dyDescent="0.25"/>
  <cols>
    <col min="1" max="1" width="11.453125" customWidth="1"/>
    <col min="2" max="2" width="15.6328125" customWidth="1"/>
    <col min="3" max="3" width="17" hidden="1" customWidth="1"/>
    <col min="4" max="29" width="8.6328125" hidden="1" customWidth="1"/>
    <col min="30" max="30" width="10.453125" hidden="1" customWidth="1"/>
    <col min="31" max="31" width="11.453125" hidden="1" customWidth="1"/>
    <col min="32" max="37" width="9.90625" hidden="1" customWidth="1"/>
    <col min="38" max="39" width="8.6328125" hidden="1" customWidth="1"/>
    <col min="40" max="40" width="10.90625" hidden="1" customWidth="1"/>
    <col min="41" max="41" width="11" hidden="1" customWidth="1"/>
    <col min="42" max="42" width="9.453125" hidden="1" customWidth="1"/>
    <col min="43" max="46" width="8.6328125" hidden="1" customWidth="1"/>
    <col min="47" max="47" width="9.36328125" hidden="1" customWidth="1"/>
    <col min="48" max="48" width="14.453125" hidden="1" customWidth="1"/>
    <col min="49" max="50" width="10.36328125" hidden="1" customWidth="1"/>
    <col min="51" max="53" width="11.453125" hidden="1" customWidth="1"/>
    <col min="54" max="58" width="9.6328125" hidden="1" customWidth="1"/>
    <col min="59" max="59" width="11.54296875" hidden="1" customWidth="1"/>
    <col min="60" max="62" width="9.36328125" hidden="1" customWidth="1"/>
    <col min="63" max="69" width="10.36328125" hidden="1" customWidth="1"/>
    <col min="70" max="70" width="3.36328125" hidden="1" customWidth="1"/>
    <col min="71" max="71" width="11.453125" hidden="1" customWidth="1"/>
    <col min="72" max="72" width="8.6328125" hidden="1" customWidth="1"/>
    <col min="73" max="82" width="0" hidden="1" customWidth="1"/>
  </cols>
  <sheetData>
    <row r="1" spans="1:83" ht="30" customHeight="1" x14ac:dyDescent="0.65">
      <c r="A1" s="92"/>
      <c r="B1" s="93"/>
      <c r="C1" s="93"/>
      <c r="D1" s="93"/>
      <c r="E1" s="93"/>
      <c r="F1" s="94"/>
      <c r="G1" s="92"/>
      <c r="H1" s="95" t="s">
        <v>1095</v>
      </c>
      <c r="I1" s="96"/>
      <c r="K1" s="97"/>
      <c r="N1" s="98" t="s">
        <v>1010</v>
      </c>
      <c r="AP1" s="72"/>
      <c r="AR1" s="72"/>
      <c r="AS1" s="72"/>
      <c r="AT1" s="72"/>
      <c r="AU1" s="72"/>
      <c r="AV1" s="99"/>
    </row>
    <row r="2" spans="1:83" ht="15.75" customHeight="1" x14ac:dyDescent="0.35">
      <c r="A2" s="100" t="s">
        <v>1096</v>
      </c>
      <c r="B2" s="93" t="s">
        <v>1206</v>
      </c>
      <c r="C2" s="93"/>
      <c r="D2" s="93"/>
      <c r="E2" s="93"/>
      <c r="F2" s="94"/>
      <c r="G2" s="100"/>
      <c r="H2" s="95" t="s">
        <v>1097</v>
      </c>
      <c r="I2" s="96"/>
      <c r="AP2" s="72"/>
      <c r="AR2" s="72"/>
      <c r="AS2" s="72"/>
      <c r="AT2" s="72"/>
      <c r="AU2" s="72"/>
      <c r="AV2" s="99"/>
    </row>
    <row r="3" spans="1:83" ht="15" customHeight="1" x14ac:dyDescent="0.35">
      <c r="A3" s="96" t="s">
        <v>1098</v>
      </c>
      <c r="B3" s="101" t="s">
        <v>1207</v>
      </c>
      <c r="C3" s="101"/>
      <c r="D3" s="101"/>
      <c r="E3" s="101"/>
      <c r="F3" s="102"/>
      <c r="G3" s="100"/>
      <c r="AP3" s="72"/>
      <c r="AR3" s="72"/>
      <c r="AS3" s="72"/>
      <c r="AT3" s="72"/>
      <c r="AU3" s="72"/>
      <c r="AV3" s="99"/>
    </row>
    <row r="4" spans="1:83" ht="15" customHeight="1" x14ac:dyDescent="0.35">
      <c r="A4" s="101" t="s">
        <v>1099</v>
      </c>
      <c r="B4" s="103">
        <v>45107</v>
      </c>
      <c r="C4" s="103"/>
      <c r="D4" s="103"/>
      <c r="E4" s="103"/>
      <c r="F4" s="102"/>
      <c r="G4" s="100"/>
      <c r="AP4" s="72"/>
      <c r="AR4" s="72"/>
      <c r="AS4" s="72"/>
      <c r="AT4" s="72"/>
      <c r="AU4" s="72"/>
      <c r="AV4" s="99"/>
    </row>
    <row r="5" spans="1:83" ht="15.75" customHeight="1" x14ac:dyDescent="0.35">
      <c r="A5" s="104"/>
      <c r="B5" s="105"/>
      <c r="C5" s="105"/>
      <c r="D5" s="105"/>
      <c r="E5" s="105"/>
      <c r="F5" s="106"/>
      <c r="G5" s="104"/>
      <c r="H5" s="107"/>
      <c r="I5" s="108"/>
      <c r="J5" s="108"/>
      <c r="K5" s="108"/>
      <c r="L5" s="108"/>
      <c r="M5" s="104"/>
      <c r="N5" s="104"/>
      <c r="AP5" s="72"/>
      <c r="AR5" s="72"/>
      <c r="AS5" s="72"/>
      <c r="AT5" s="72"/>
      <c r="AU5" s="72"/>
      <c r="AV5" s="99"/>
    </row>
    <row r="6" spans="1:83" ht="15.75" customHeight="1" x14ac:dyDescent="0.35">
      <c r="AP6" s="72"/>
      <c r="AR6" s="72"/>
      <c r="AS6" s="72"/>
      <c r="AT6" s="72"/>
      <c r="AU6" s="72"/>
      <c r="AV6" s="99"/>
    </row>
    <row r="7" spans="1:83" ht="15" customHeight="1" x14ac:dyDescent="0.35">
      <c r="F7" s="72"/>
      <c r="AP7" s="72"/>
      <c r="AR7" s="72"/>
      <c r="AS7" s="72"/>
      <c r="AT7" s="72"/>
      <c r="AU7" s="72"/>
      <c r="AV7" s="99"/>
    </row>
    <row r="8" spans="1:83" ht="15" customHeight="1" x14ac:dyDescent="0.35"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10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1:83" ht="15" customHeight="1" thickBot="1" x14ac:dyDescent="0.4">
      <c r="B9" s="111" t="s">
        <v>1100</v>
      </c>
      <c r="C9" s="112" t="s">
        <v>1101</v>
      </c>
      <c r="D9" s="112" t="s">
        <v>1102</v>
      </c>
      <c r="E9" s="113">
        <v>42735</v>
      </c>
      <c r="F9" s="114">
        <v>42766</v>
      </c>
      <c r="G9" s="115">
        <v>42794</v>
      </c>
      <c r="H9" s="115">
        <v>42825</v>
      </c>
      <c r="I9" s="115">
        <v>42855</v>
      </c>
      <c r="J9" s="115">
        <v>42886</v>
      </c>
      <c r="K9" s="115">
        <v>42916</v>
      </c>
      <c r="L9" s="115">
        <v>42947</v>
      </c>
      <c r="M9" s="115">
        <v>42978</v>
      </c>
      <c r="N9" s="115">
        <v>43008</v>
      </c>
      <c r="O9" s="115">
        <v>43039</v>
      </c>
      <c r="P9" s="115">
        <v>43069</v>
      </c>
      <c r="Q9" s="113">
        <v>43100</v>
      </c>
      <c r="R9" s="114">
        <v>43131</v>
      </c>
      <c r="S9" s="115">
        <v>43159</v>
      </c>
      <c r="T9" s="115">
        <v>43190</v>
      </c>
      <c r="U9" s="115">
        <v>43220</v>
      </c>
      <c r="V9" s="115">
        <v>43251</v>
      </c>
      <c r="W9" s="115">
        <v>43281</v>
      </c>
      <c r="X9" s="115">
        <v>43312</v>
      </c>
      <c r="Y9" s="115">
        <v>43343</v>
      </c>
      <c r="Z9" s="115">
        <v>43373</v>
      </c>
      <c r="AA9" s="115">
        <v>43404</v>
      </c>
      <c r="AB9" s="115">
        <v>43434</v>
      </c>
      <c r="AC9" s="113">
        <v>43465</v>
      </c>
      <c r="AD9" s="114">
        <v>43496</v>
      </c>
      <c r="AE9" s="115">
        <v>43524</v>
      </c>
      <c r="AF9" s="116">
        <v>43555</v>
      </c>
      <c r="AG9" s="116">
        <v>43585</v>
      </c>
      <c r="AH9" s="116">
        <v>43616</v>
      </c>
      <c r="AI9" s="116">
        <v>43646</v>
      </c>
      <c r="AJ9" s="116">
        <v>43677</v>
      </c>
      <c r="AK9" s="116">
        <v>43708</v>
      </c>
      <c r="AL9" s="116">
        <v>43738</v>
      </c>
      <c r="AM9" s="116">
        <v>43769</v>
      </c>
      <c r="AN9" s="116">
        <v>43799</v>
      </c>
      <c r="AO9" s="117">
        <v>43830</v>
      </c>
      <c r="AP9" s="117">
        <v>43831</v>
      </c>
      <c r="AQ9" s="117">
        <v>43832</v>
      </c>
      <c r="AR9" s="117">
        <v>43833</v>
      </c>
      <c r="AS9" s="117">
        <v>43834</v>
      </c>
      <c r="AT9" s="117">
        <v>43835</v>
      </c>
      <c r="AU9" s="118">
        <v>43836</v>
      </c>
      <c r="AV9" s="113">
        <v>43837</v>
      </c>
      <c r="AW9" s="115">
        <v>44074</v>
      </c>
      <c r="AX9" s="115">
        <v>44104</v>
      </c>
      <c r="AY9" s="115">
        <v>44135</v>
      </c>
      <c r="AZ9" s="115">
        <v>44165</v>
      </c>
      <c r="BA9" s="113">
        <v>44196</v>
      </c>
      <c r="BB9" s="113">
        <v>44197</v>
      </c>
      <c r="BC9" s="113">
        <v>44198</v>
      </c>
      <c r="BD9" s="113">
        <v>44199</v>
      </c>
      <c r="BE9" s="113">
        <v>44200</v>
      </c>
      <c r="BF9" s="113">
        <v>44201</v>
      </c>
      <c r="BG9" s="113">
        <v>44202</v>
      </c>
      <c r="BH9" s="113">
        <v>44203</v>
      </c>
      <c r="BI9" s="113">
        <v>44204</v>
      </c>
      <c r="BJ9" s="113">
        <v>44205</v>
      </c>
      <c r="BK9" s="113">
        <v>44206</v>
      </c>
      <c r="BL9" s="113">
        <v>44207</v>
      </c>
      <c r="BM9" s="113">
        <v>44208</v>
      </c>
      <c r="BN9" s="113">
        <v>44562</v>
      </c>
      <c r="BO9" s="113">
        <v>44563</v>
      </c>
      <c r="BP9" s="113">
        <v>44564</v>
      </c>
      <c r="BQ9" s="113">
        <v>44565</v>
      </c>
      <c r="BR9" s="113">
        <v>44566</v>
      </c>
      <c r="BS9" s="113">
        <v>44713</v>
      </c>
      <c r="CE9" s="113">
        <v>45078</v>
      </c>
    </row>
    <row r="10" spans="1:83" ht="15" hidden="1" customHeight="1" x14ac:dyDescent="0.35">
      <c r="B10" s="119">
        <v>33970</v>
      </c>
      <c r="C10" s="120">
        <v>7.4670667346606496</v>
      </c>
      <c r="D10" s="121">
        <v>199301</v>
      </c>
      <c r="E10" s="122">
        <v>13.392139584854601</v>
      </c>
      <c r="F10" s="123">
        <v>13.6045255265308</v>
      </c>
      <c r="G10" s="124">
        <v>13.8857604578128</v>
      </c>
      <c r="H10" s="124">
        <v>14.2154347579731</v>
      </c>
      <c r="I10" s="124">
        <v>14.5929725650098</v>
      </c>
      <c r="J10" s="124">
        <v>14.8023452752794</v>
      </c>
      <c r="K10" s="125">
        <v>14.9788001064494</v>
      </c>
      <c r="L10" s="124">
        <v>15.238272810906</v>
      </c>
      <c r="M10" s="124">
        <v>15.4521051036574</v>
      </c>
      <c r="N10" s="125">
        <v>15.745392960565701</v>
      </c>
      <c r="O10" s="124">
        <v>15.9838935744324</v>
      </c>
      <c r="P10" s="124">
        <v>16.203685369298999</v>
      </c>
      <c r="Q10" s="126">
        <v>16.712800947756801</v>
      </c>
      <c r="R10" s="123">
        <v>17.006503960992301</v>
      </c>
      <c r="S10" s="124">
        <v>17.417897096899399</v>
      </c>
      <c r="T10" s="124">
        <v>17.8256609629791</v>
      </c>
      <c r="U10" s="124">
        <v>18.313911587963698</v>
      </c>
      <c r="V10" s="124">
        <v>18.693993901521502</v>
      </c>
      <c r="W10" s="125">
        <v>19.392527902267499</v>
      </c>
      <c r="X10" s="124">
        <v>19.9940090674421</v>
      </c>
      <c r="Y10" s="124">
        <v>20.771663828855399</v>
      </c>
      <c r="Z10" s="125">
        <v>22.1289437836408</v>
      </c>
      <c r="AA10" s="124">
        <v>23.322049499255499</v>
      </c>
      <c r="AB10" s="124">
        <v>24.057478844557799</v>
      </c>
      <c r="AC10" s="126">
        <v>24.6757135763531</v>
      </c>
      <c r="AD10" s="123">
        <v>25.392849258982402</v>
      </c>
      <c r="AE10" s="124">
        <v>26.349048025341101</v>
      </c>
      <c r="AF10" s="127">
        <v>27.582062316918599</v>
      </c>
      <c r="AG10" s="127">
        <v>28.532181051905699</v>
      </c>
      <c r="AH10" s="127">
        <v>29.405000357209001</v>
      </c>
      <c r="AI10" s="128">
        <v>30.204229855493601</v>
      </c>
      <c r="AJ10" s="127">
        <v>30.868078214714799</v>
      </c>
      <c r="AK10" s="127">
        <v>32.088597640059703</v>
      </c>
      <c r="AL10" s="128">
        <v>33.977224125013798</v>
      </c>
      <c r="AM10" s="127">
        <v>35.096257916584698</v>
      </c>
      <c r="AN10" s="127">
        <v>36.589441303877202</v>
      </c>
      <c r="AO10" s="129">
        <v>37.959242909174499</v>
      </c>
      <c r="AP10" s="130">
        <v>38.814424766644564</v>
      </c>
      <c r="AQ10" s="131">
        <v>39.596003424956265</v>
      </c>
      <c r="AR10" s="72">
        <v>40.919883383617062</v>
      </c>
      <c r="AS10" s="72">
        <v>41.5322791425533</v>
      </c>
      <c r="AT10" s="72">
        <v>42.173012668851086</v>
      </c>
      <c r="AU10" s="132">
        <v>43.119199999999999</v>
      </c>
      <c r="AV10" s="73">
        <f t="shared" ref="AV10:AV264" si="0">+$C$340/C10</f>
        <v>43.953189607447044</v>
      </c>
      <c r="AW10" s="73">
        <f t="shared" ref="AW10:AW264" si="1">+$C$341/C10</f>
        <v>45.139974233177689</v>
      </c>
      <c r="AX10" s="73">
        <f t="shared" ref="AX10:AX264" si="2">+$C$342/C10</f>
        <v>46.419927974000167</v>
      </c>
      <c r="AY10" s="73">
        <f t="shared" ref="AY10:AY264" si="3">+$C$343/C10</f>
        <v>48.165767466700572</v>
      </c>
      <c r="AZ10" s="73">
        <f t="shared" ref="AZ10:AZ264" si="4">+$C$344/C10</f>
        <v>49.687663601263033</v>
      </c>
      <c r="BA10" s="73">
        <f t="shared" ref="BA10:BA264" si="5">+$C$345/C10</f>
        <v>51.677936425666211</v>
      </c>
      <c r="BB10" s="73">
        <f t="shared" ref="BB10:BB264" si="6">+$C$346/C10</f>
        <v>53.770391275101815</v>
      </c>
      <c r="BC10" s="73">
        <f t="shared" ref="BC10:BC264" si="7">+$C$347/C10</f>
        <v>55.692484716878496</v>
      </c>
      <c r="BD10" s="73">
        <f t="shared" ref="BD10:BD264" si="8">+$C$348/C10</f>
        <v>58.371742946503673</v>
      </c>
      <c r="BE10" s="73">
        <f t="shared" ref="BE10:BE264" si="9">+$C$349/C10</f>
        <v>60.753481403111728</v>
      </c>
      <c r="BF10" s="73">
        <f t="shared" ref="BF10:BF264" si="10">+$C$350/C10</f>
        <v>62.772306269109812</v>
      </c>
      <c r="BG10" s="133">
        <f t="shared" ref="BG10:BG264" si="11">+$C$351/C10</f>
        <v>64.765043247196587</v>
      </c>
      <c r="BS10" s="133">
        <f t="shared" ref="BS10:BS264" si="12">+$C$363/C10</f>
        <v>106.2033899227017</v>
      </c>
      <c r="BT10" s="134"/>
    </row>
    <row r="11" spans="1:83" ht="15" hidden="1" customHeight="1" x14ac:dyDescent="0.35">
      <c r="B11" s="135">
        <v>34001</v>
      </c>
      <c r="C11" s="136">
        <v>7.5009994172178702</v>
      </c>
      <c r="D11" s="72">
        <v>199302</v>
      </c>
      <c r="E11" s="137">
        <v>13.331556828342</v>
      </c>
      <c r="F11" s="138">
        <v>13.5429819880826</v>
      </c>
      <c r="G11" s="127">
        <v>13.8229446814778</v>
      </c>
      <c r="H11" s="127">
        <v>14.1511276159211</v>
      </c>
      <c r="I11" s="127">
        <v>14.526957534468901</v>
      </c>
      <c r="J11" s="127">
        <v>14.7353830939232</v>
      </c>
      <c r="K11" s="139">
        <v>14.9110396866934</v>
      </c>
      <c r="L11" s="127">
        <v>15.1693386002426</v>
      </c>
      <c r="M11" s="127">
        <v>15.382203568120699</v>
      </c>
      <c r="N11" s="139">
        <v>15.674164662661401</v>
      </c>
      <c r="O11" s="127">
        <v>15.911586358217299</v>
      </c>
      <c r="P11" s="127">
        <v>16.130383868884099</v>
      </c>
      <c r="Q11" s="140">
        <v>16.6371963332703</v>
      </c>
      <c r="R11" s="138">
        <v>16.929570706072699</v>
      </c>
      <c r="S11" s="127">
        <v>17.3391028002825</v>
      </c>
      <c r="T11" s="127">
        <v>17.745022042591899</v>
      </c>
      <c r="U11" s="127">
        <v>18.231063941439601</v>
      </c>
      <c r="V11" s="127">
        <v>18.609426855784701</v>
      </c>
      <c r="W11" s="139">
        <v>19.304800859951101</v>
      </c>
      <c r="X11" s="127">
        <v>19.903561071782399</v>
      </c>
      <c r="Y11" s="127">
        <v>20.677697913690501</v>
      </c>
      <c r="Z11" s="139">
        <v>22.028837866686199</v>
      </c>
      <c r="AA11" s="127">
        <v>23.216546264523199</v>
      </c>
      <c r="AB11" s="127">
        <v>23.948648707751602</v>
      </c>
      <c r="AC11" s="140">
        <v>24.5640866971751</v>
      </c>
      <c r="AD11" s="138">
        <v>25.277978233776</v>
      </c>
      <c r="AE11" s="127">
        <v>26.229851391319599</v>
      </c>
      <c r="AF11" s="127">
        <v>27.457287828505098</v>
      </c>
      <c r="AG11" s="127">
        <v>28.4031084592486</v>
      </c>
      <c r="AH11" s="127">
        <v>29.271979343979002</v>
      </c>
      <c r="AI11" s="128">
        <v>30.067593323937601</v>
      </c>
      <c r="AJ11" s="127">
        <v>30.728438595918501</v>
      </c>
      <c r="AK11" s="127">
        <v>31.943436690583098</v>
      </c>
      <c r="AL11" s="128">
        <v>33.823519492300001</v>
      </c>
      <c r="AM11" s="127">
        <v>34.937491049319497</v>
      </c>
      <c r="AN11" s="127">
        <v>36.4239196410091</v>
      </c>
      <c r="AO11" s="129">
        <v>37.787524599639198</v>
      </c>
      <c r="AP11" s="72">
        <v>38.638837824026673</v>
      </c>
      <c r="AQ11" s="72">
        <v>39.416880812085537</v>
      </c>
      <c r="AR11" s="72">
        <v>40.73477186235128</v>
      </c>
      <c r="AS11" s="72">
        <v>41.344397292997705</v>
      </c>
      <c r="AT11" s="72">
        <v>41.982232297892899</v>
      </c>
      <c r="AU11" s="132">
        <v>42.924100000000003</v>
      </c>
      <c r="AV11" s="73">
        <f t="shared" si="0"/>
        <v>43.754356152413926</v>
      </c>
      <c r="AW11" s="73">
        <f t="shared" si="1"/>
        <v>44.935772055427933</v>
      </c>
      <c r="AX11" s="73">
        <f t="shared" si="2"/>
        <v>46.20993559929672</v>
      </c>
      <c r="AY11" s="73">
        <f t="shared" si="3"/>
        <v>47.947877342109862</v>
      </c>
      <c r="AZ11" s="73">
        <f t="shared" si="4"/>
        <v>49.462888791639472</v>
      </c>
      <c r="BA11" s="73">
        <f t="shared" si="5"/>
        <v>51.444158109683514</v>
      </c>
      <c r="BB11" s="73">
        <f t="shared" si="6"/>
        <v>53.527147206327797</v>
      </c>
      <c r="BC11" s="73">
        <f t="shared" si="7"/>
        <v>55.440545568558761</v>
      </c>
      <c r="BD11" s="73">
        <f t="shared" si="8"/>
        <v>58.107683490750503</v>
      </c>
      <c r="BE11" s="73">
        <f t="shared" si="9"/>
        <v>60.47864754644381</v>
      </c>
      <c r="BF11" s="73">
        <f t="shared" si="10"/>
        <v>62.488339743645881</v>
      </c>
      <c r="BG11" s="133">
        <f t="shared" si="11"/>
        <v>64.472062068146329</v>
      </c>
      <c r="BS11" s="133">
        <f t="shared" si="12"/>
        <v>105.72295182155005</v>
      </c>
      <c r="BT11" s="134"/>
    </row>
    <row r="12" spans="1:83" ht="15" hidden="1" customHeight="1" x14ac:dyDescent="0.35">
      <c r="B12" s="135">
        <v>34029</v>
      </c>
      <c r="C12" s="136">
        <v>7.5228554484816996</v>
      </c>
      <c r="D12" s="72">
        <v>199303</v>
      </c>
      <c r="E12" s="137">
        <v>13.2928248701339</v>
      </c>
      <c r="F12" s="138">
        <v>13.5036357797494</v>
      </c>
      <c r="G12" s="127">
        <v>13.782785102022199</v>
      </c>
      <c r="H12" s="127">
        <v>14.1100145718503</v>
      </c>
      <c r="I12" s="127">
        <v>14.484752597764199</v>
      </c>
      <c r="J12" s="127">
        <v>14.692572621783899</v>
      </c>
      <c r="K12" s="139">
        <v>14.867718882272801</v>
      </c>
      <c r="L12" s="127">
        <v>15.1252673641316</v>
      </c>
      <c r="M12" s="127">
        <v>15.3375138988331</v>
      </c>
      <c r="N12" s="139">
        <v>15.628626763489001</v>
      </c>
      <c r="O12" s="127">
        <v>15.865358681601201</v>
      </c>
      <c r="P12" s="127">
        <v>16.083520523369799</v>
      </c>
      <c r="Q12" s="140">
        <v>16.588860553632902</v>
      </c>
      <c r="R12" s="138">
        <v>16.880385495859802</v>
      </c>
      <c r="S12" s="127">
        <v>17.288727783045399</v>
      </c>
      <c r="T12" s="127">
        <v>17.693467714691199</v>
      </c>
      <c r="U12" s="127">
        <v>18.178097523806599</v>
      </c>
      <c r="V12" s="127">
        <v>18.5553611864459</v>
      </c>
      <c r="W12" s="139">
        <v>19.248714931672001</v>
      </c>
      <c r="X12" s="127">
        <v>19.845735575064399</v>
      </c>
      <c r="Y12" s="127">
        <v>20.617623329623299</v>
      </c>
      <c r="Z12" s="139">
        <v>21.964837837386501</v>
      </c>
      <c r="AA12" s="127">
        <v>23.149095605066702</v>
      </c>
      <c r="AB12" s="127">
        <v>23.8790710828101</v>
      </c>
      <c r="AC12" s="140">
        <v>24.492721050115001</v>
      </c>
      <c r="AD12" s="138">
        <v>25.204538529085799</v>
      </c>
      <c r="AE12" s="127">
        <v>26.1536462248134</v>
      </c>
      <c r="AF12" s="127">
        <v>27.377516610606602</v>
      </c>
      <c r="AG12" s="127">
        <v>28.320589363843101</v>
      </c>
      <c r="AH12" s="127">
        <v>29.186935931929199</v>
      </c>
      <c r="AI12" s="128">
        <v>29.9802384273539</v>
      </c>
      <c r="AJ12" s="127">
        <v>30.6391637561665</v>
      </c>
      <c r="AK12" s="127">
        <v>31.850631936355899</v>
      </c>
      <c r="AL12" s="128">
        <v>33.725252563666501</v>
      </c>
      <c r="AM12" s="127">
        <v>34.835987716989997</v>
      </c>
      <c r="AN12" s="127">
        <v>36.318097811535402</v>
      </c>
      <c r="AO12" s="129">
        <v>37.677741110552098</v>
      </c>
      <c r="AP12" s="72">
        <v>38.526581028284284</v>
      </c>
      <c r="AQ12" s="72">
        <v>39.302363580530169</v>
      </c>
      <c r="AR12" s="72">
        <v>40.616425783067257</v>
      </c>
      <c r="AS12" s="72">
        <v>41.224280078728746</v>
      </c>
      <c r="AT12" s="72">
        <v>41.860261991815435</v>
      </c>
      <c r="AU12" s="132">
        <v>42.799399999999999</v>
      </c>
      <c r="AV12" s="73">
        <f t="shared" si="0"/>
        <v>43.627237323327705</v>
      </c>
      <c r="AW12" s="73">
        <f t="shared" si="1"/>
        <v>44.805220877669235</v>
      </c>
      <c r="AX12" s="73">
        <f t="shared" si="2"/>
        <v>46.075682614632285</v>
      </c>
      <c r="AY12" s="73">
        <f t="shared" si="3"/>
        <v>47.808575143177549</v>
      </c>
      <c r="AZ12" s="73">
        <f t="shared" si="4"/>
        <v>49.319185054244443</v>
      </c>
      <c r="BA12" s="73">
        <f t="shared" si="5"/>
        <v>51.294698222319397</v>
      </c>
      <c r="BB12" s="73">
        <f t="shared" si="6"/>
        <v>53.371635644153464</v>
      </c>
      <c r="BC12" s="73">
        <f t="shared" si="7"/>
        <v>55.279475040814575</v>
      </c>
      <c r="BD12" s="73">
        <f t="shared" si="8"/>
        <v>57.938864169983304</v>
      </c>
      <c r="BE12" s="73">
        <f t="shared" si="9"/>
        <v>60.302939901837142</v>
      </c>
      <c r="BF12" s="73">
        <f t="shared" si="10"/>
        <v>62.306793372535218</v>
      </c>
      <c r="BG12" s="133">
        <f t="shared" si="11"/>
        <v>64.284752420386269</v>
      </c>
      <c r="BS12" s="133">
        <f t="shared" si="12"/>
        <v>105.41579662547588</v>
      </c>
      <c r="BT12" s="134"/>
    </row>
    <row r="13" spans="1:83" ht="15" hidden="1" customHeight="1" x14ac:dyDescent="0.35">
      <c r="B13" s="135">
        <v>34060</v>
      </c>
      <c r="C13" s="136">
        <v>7.5619707627410104</v>
      </c>
      <c r="D13" s="72">
        <v>199304</v>
      </c>
      <c r="E13" s="137">
        <v>13.2240659396245</v>
      </c>
      <c r="F13" s="138">
        <v>13.433786401361001</v>
      </c>
      <c r="G13" s="127">
        <v>13.7114917860932</v>
      </c>
      <c r="H13" s="127">
        <v>14.0370286173289</v>
      </c>
      <c r="I13" s="127">
        <v>14.409828260232899</v>
      </c>
      <c r="J13" s="127">
        <v>14.616573307132899</v>
      </c>
      <c r="K13" s="139">
        <v>14.790813599953401</v>
      </c>
      <c r="L13" s="127">
        <v>15.047029877533699</v>
      </c>
      <c r="M13" s="127">
        <v>15.258178538391601</v>
      </c>
      <c r="N13" s="139">
        <v>15.5477855824694</v>
      </c>
      <c r="O13" s="127">
        <v>15.7832929727882</v>
      </c>
      <c r="P13" s="127">
        <v>16.0003263429893</v>
      </c>
      <c r="Q13" s="140">
        <v>16.503052433750099</v>
      </c>
      <c r="R13" s="138">
        <v>16.793069423872002</v>
      </c>
      <c r="S13" s="127">
        <v>17.199299505471298</v>
      </c>
      <c r="T13" s="127">
        <v>17.601945865200999</v>
      </c>
      <c r="U13" s="127">
        <v>18.084068861227799</v>
      </c>
      <c r="V13" s="127">
        <v>18.4593810766603</v>
      </c>
      <c r="W13" s="139">
        <v>19.149148356071102</v>
      </c>
      <c r="X13" s="127">
        <v>19.743080829617501</v>
      </c>
      <c r="Y13" s="127">
        <v>20.5109758905996</v>
      </c>
      <c r="Z13" s="139">
        <v>21.8512217495146</v>
      </c>
      <c r="AA13" s="127">
        <v>23.029353784075798</v>
      </c>
      <c r="AB13" s="127">
        <v>23.755553365150298</v>
      </c>
      <c r="AC13" s="140">
        <v>24.366029145187099</v>
      </c>
      <c r="AD13" s="138">
        <v>25.074164652187999</v>
      </c>
      <c r="AE13" s="127">
        <v>26.018362960277202</v>
      </c>
      <c r="AF13" s="127">
        <v>27.2359027113385</v>
      </c>
      <c r="AG13" s="127">
        <v>28.174097293491101</v>
      </c>
      <c r="AH13" s="127">
        <v>29.035962567040102</v>
      </c>
      <c r="AI13" s="128">
        <v>29.825161598251</v>
      </c>
      <c r="AJ13" s="127">
        <v>30.480678546878199</v>
      </c>
      <c r="AK13" s="127">
        <v>31.685880244417799</v>
      </c>
      <c r="AL13" s="128">
        <v>33.5508041435533</v>
      </c>
      <c r="AM13" s="127">
        <v>34.655793869402402</v>
      </c>
      <c r="AN13" s="127">
        <v>36.130237549472703</v>
      </c>
      <c r="AO13" s="129">
        <v>37.482847910041301</v>
      </c>
      <c r="AP13" s="72">
        <v>38.327297088747869</v>
      </c>
      <c r="AQ13" s="72">
        <v>39.099066801050299</v>
      </c>
      <c r="AR13" s="72">
        <v>40.406331839511878</v>
      </c>
      <c r="AS13" s="72">
        <v>41.011041926799031</v>
      </c>
      <c r="AT13" s="72">
        <v>41.64373413761443</v>
      </c>
      <c r="AU13" s="132">
        <v>42.578000000000003</v>
      </c>
      <c r="AV13" s="73">
        <f t="shared" si="0"/>
        <v>43.401569550770894</v>
      </c>
      <c r="AW13" s="73">
        <f t="shared" si="1"/>
        <v>44.573459826208541</v>
      </c>
      <c r="AX13" s="73">
        <f t="shared" si="2"/>
        <v>45.837349928388157</v>
      </c>
      <c r="AY13" s="73">
        <f t="shared" si="3"/>
        <v>47.561278836475431</v>
      </c>
      <c r="AZ13" s="73">
        <f t="shared" si="4"/>
        <v>49.064074913920301</v>
      </c>
      <c r="BA13" s="73">
        <f t="shared" si="5"/>
        <v>51.029369473537606</v>
      </c>
      <c r="BB13" s="73">
        <f t="shared" si="6"/>
        <v>53.095563656274237</v>
      </c>
      <c r="BC13" s="73">
        <f t="shared" si="7"/>
        <v>54.993534496192915</v>
      </c>
      <c r="BD13" s="73">
        <f t="shared" si="8"/>
        <v>57.639167576206077</v>
      </c>
      <c r="BE13" s="73">
        <f t="shared" si="9"/>
        <v>59.991014807304545</v>
      </c>
      <c r="BF13" s="73">
        <f t="shared" si="10"/>
        <v>61.984503075505131</v>
      </c>
      <c r="BG13" s="133">
        <f t="shared" si="11"/>
        <v>63.952230863255316</v>
      </c>
      <c r="BS13" s="133">
        <f t="shared" si="12"/>
        <v>104.87051919155381</v>
      </c>
      <c r="BT13" s="134"/>
    </row>
    <row r="14" spans="1:83" ht="15" hidden="1" customHeight="1" x14ac:dyDescent="0.35">
      <c r="B14" s="135">
        <v>34090</v>
      </c>
      <c r="C14" s="136">
        <v>7.5379824857186</v>
      </c>
      <c r="D14" s="72">
        <v>199305</v>
      </c>
      <c r="E14" s="137">
        <v>13.2661491572127</v>
      </c>
      <c r="F14" s="138">
        <v>13.476537016697</v>
      </c>
      <c r="G14" s="127">
        <v>13.7551261489984</v>
      </c>
      <c r="H14" s="127">
        <v>14.0816989428015</v>
      </c>
      <c r="I14" s="127">
        <v>14.455684953692501</v>
      </c>
      <c r="J14" s="127">
        <v>14.663087929616401</v>
      </c>
      <c r="K14" s="139">
        <v>14.837882710911799</v>
      </c>
      <c r="L14" s="127">
        <v>15.0949143508328</v>
      </c>
      <c r="M14" s="127">
        <v>15.306734954426</v>
      </c>
      <c r="N14" s="139">
        <v>15.597263620969001</v>
      </c>
      <c r="O14" s="127">
        <v>15.8335204713098</v>
      </c>
      <c r="P14" s="127">
        <v>16.051244511278</v>
      </c>
      <c r="Q14" s="140">
        <v>16.5555704376386</v>
      </c>
      <c r="R14" s="138">
        <v>16.8465103548054</v>
      </c>
      <c r="S14" s="127">
        <v>17.254033190765799</v>
      </c>
      <c r="T14" s="127">
        <v>17.657960900304602</v>
      </c>
      <c r="U14" s="127">
        <v>18.141618166278299</v>
      </c>
      <c r="V14" s="127">
        <v>18.518124745509098</v>
      </c>
      <c r="W14" s="139">
        <v>19.2100870855494</v>
      </c>
      <c r="X14" s="127">
        <v>19.805909642647201</v>
      </c>
      <c r="Y14" s="127">
        <v>20.576248391908301</v>
      </c>
      <c r="Z14" s="139">
        <v>21.920759342842601</v>
      </c>
      <c r="AA14" s="127">
        <v>23.1026405712587</v>
      </c>
      <c r="AB14" s="127">
        <v>23.831151152227001</v>
      </c>
      <c r="AC14" s="140">
        <v>24.443569661920598</v>
      </c>
      <c r="AD14" s="138">
        <v>25.1539586831402</v>
      </c>
      <c r="AE14" s="127">
        <v>26.101161732965199</v>
      </c>
      <c r="AF14" s="127">
        <v>27.322576085869802</v>
      </c>
      <c r="AG14" s="127">
        <v>28.263756303977399</v>
      </c>
      <c r="AH14" s="127">
        <v>29.1283643091496</v>
      </c>
      <c r="AI14" s="128">
        <v>29.920074824702901</v>
      </c>
      <c r="AJ14" s="127">
        <v>30.577677838425899</v>
      </c>
      <c r="AK14" s="127">
        <v>31.786714874166801</v>
      </c>
      <c r="AL14" s="128">
        <v>33.657573559062698</v>
      </c>
      <c r="AM14" s="127">
        <v>34.766079716490196</v>
      </c>
      <c r="AN14" s="127">
        <v>36.245215549072</v>
      </c>
      <c r="AO14" s="129">
        <v>37.602130349468297</v>
      </c>
      <c r="AP14" s="72">
        <v>38.449266836200472</v>
      </c>
      <c r="AQ14" s="72">
        <v>39.223492567164563</v>
      </c>
      <c r="AR14" s="72">
        <v>40.534917742100824</v>
      </c>
      <c r="AS14" s="72">
        <v>41.141552210761844</v>
      </c>
      <c r="AT14" s="72">
        <v>41.776257851039531</v>
      </c>
      <c r="AU14" s="132">
        <v>42.713500000000003</v>
      </c>
      <c r="AV14" s="73">
        <f t="shared" si="0"/>
        <v>43.539687260060326</v>
      </c>
      <c r="AW14" s="73">
        <f t="shared" si="1"/>
        <v>44.715306866074201</v>
      </c>
      <c r="AX14" s="73">
        <f t="shared" si="2"/>
        <v>45.983219071774805</v>
      </c>
      <c r="AY14" s="73">
        <f t="shared" si="3"/>
        <v>47.712634074356529</v>
      </c>
      <c r="AZ14" s="73">
        <f t="shared" si="4"/>
        <v>49.220212530731338</v>
      </c>
      <c r="BA14" s="73">
        <f t="shared" si="5"/>
        <v>51.191761287730507</v>
      </c>
      <c r="BB14" s="73">
        <f t="shared" si="6"/>
        <v>53.264530762799204</v>
      </c>
      <c r="BC14" s="73">
        <f t="shared" si="7"/>
        <v>55.16854155443901</v>
      </c>
      <c r="BD14" s="73">
        <f t="shared" si="8"/>
        <v>57.822593887129294</v>
      </c>
      <c r="BE14" s="73">
        <f t="shared" si="9"/>
        <v>60.181925450142948</v>
      </c>
      <c r="BF14" s="73">
        <f t="shared" si="10"/>
        <v>62.181757637145296</v>
      </c>
      <c r="BG14" s="133">
        <f t="shared" si="11"/>
        <v>64.155747365589377</v>
      </c>
      <c r="BS14" s="133">
        <f t="shared" si="12"/>
        <v>105.20425080616252</v>
      </c>
      <c r="BT14" s="134"/>
    </row>
    <row r="15" spans="1:83" ht="15" hidden="1" customHeight="1" x14ac:dyDescent="0.35">
      <c r="B15" s="135">
        <v>34121</v>
      </c>
      <c r="C15" s="136">
        <v>7.5522868623991704</v>
      </c>
      <c r="D15" s="72">
        <v>199306</v>
      </c>
      <c r="E15" s="137">
        <v>13.241022464053</v>
      </c>
      <c r="F15" s="138">
        <v>13.4510118393105</v>
      </c>
      <c r="G15" s="127">
        <v>13.7290733110556</v>
      </c>
      <c r="H15" s="127">
        <v>14.055027561053199</v>
      </c>
      <c r="I15" s="127">
        <v>14.428305225337301</v>
      </c>
      <c r="J15" s="127">
        <v>14.635315370540299</v>
      </c>
      <c r="K15" s="139">
        <v>14.8097790825266</v>
      </c>
      <c r="L15" s="127">
        <v>15.0663238927677</v>
      </c>
      <c r="M15" s="127">
        <v>15.277743298451201</v>
      </c>
      <c r="N15" s="139">
        <v>15.567721690414</v>
      </c>
      <c r="O15" s="127">
        <v>15.803531059476301</v>
      </c>
      <c r="P15" s="127">
        <v>16.020842720156299</v>
      </c>
      <c r="Q15" s="140">
        <v>16.5242134301498</v>
      </c>
      <c r="R15" s="138">
        <v>16.8146022938089</v>
      </c>
      <c r="S15" s="127">
        <v>17.2213532628822</v>
      </c>
      <c r="T15" s="127">
        <v>17.624515914867601</v>
      </c>
      <c r="U15" s="127">
        <v>18.107257111862101</v>
      </c>
      <c r="V15" s="127">
        <v>18.483050570414399</v>
      </c>
      <c r="W15" s="139">
        <v>19.1737023021394</v>
      </c>
      <c r="X15" s="127">
        <v>19.768396344067401</v>
      </c>
      <c r="Y15" s="127">
        <v>20.537276036510001</v>
      </c>
      <c r="Z15" s="139">
        <v>21.879240422219301</v>
      </c>
      <c r="AA15" s="127">
        <v>23.0588831135418</v>
      </c>
      <c r="AB15" s="127">
        <v>23.786013862155301</v>
      </c>
      <c r="AC15" s="140">
        <v>24.3972724231858</v>
      </c>
      <c r="AD15" s="138">
        <v>25.1063159351134</v>
      </c>
      <c r="AE15" s="127">
        <v>26.0517249390468</v>
      </c>
      <c r="AF15" s="127">
        <v>27.270825877312198</v>
      </c>
      <c r="AG15" s="127">
        <v>28.210223457046901</v>
      </c>
      <c r="AH15" s="127">
        <v>29.073193855119101</v>
      </c>
      <c r="AI15" s="128">
        <v>29.8634048347513</v>
      </c>
      <c r="AJ15" s="127">
        <v>30.519762318294401</v>
      </c>
      <c r="AK15" s="127">
        <v>31.726509382600799</v>
      </c>
      <c r="AL15" s="128">
        <v>33.593824575593899</v>
      </c>
      <c r="AM15" s="127">
        <v>34.700231171667703</v>
      </c>
      <c r="AN15" s="127">
        <v>36.176565453342199</v>
      </c>
      <c r="AO15" s="129">
        <v>37.530910195055398</v>
      </c>
      <c r="AP15" s="72">
        <v>38.376442166542446</v>
      </c>
      <c r="AQ15" s="72">
        <v>39.149201478567043</v>
      </c>
      <c r="AR15" s="72">
        <v>40.458142754251007</v>
      </c>
      <c r="AS15" s="72">
        <v>41.063628229487229</v>
      </c>
      <c r="AT15" s="72">
        <v>41.69713170825738</v>
      </c>
      <c r="AU15" s="132">
        <v>42.632599999999996</v>
      </c>
      <c r="AV15" s="73">
        <f t="shared" si="0"/>
        <v>43.457221101336543</v>
      </c>
      <c r="AW15" s="73">
        <f t="shared" si="1"/>
        <v>44.630614030055995</v>
      </c>
      <c r="AX15" s="73">
        <f t="shared" si="2"/>
        <v>45.896124752057865</v>
      </c>
      <c r="AY15" s="73">
        <f t="shared" si="3"/>
        <v>47.622264163539207</v>
      </c>
      <c r="AZ15" s="73">
        <f t="shared" si="4"/>
        <v>49.126987197376657</v>
      </c>
      <c r="BA15" s="73">
        <f t="shared" si="5"/>
        <v>51.094801750871909</v>
      </c>
      <c r="BB15" s="73">
        <f t="shared" si="6"/>
        <v>53.163645305767865</v>
      </c>
      <c r="BC15" s="73">
        <f t="shared" si="7"/>
        <v>55.06404981389862</v>
      </c>
      <c r="BD15" s="73">
        <f t="shared" si="8"/>
        <v>57.713075250101994</v>
      </c>
      <c r="BE15" s="73">
        <f t="shared" si="9"/>
        <v>60.06793813124397</v>
      </c>
      <c r="BF15" s="73">
        <f t="shared" si="10"/>
        <v>62.063982544632573</v>
      </c>
      <c r="BG15" s="133">
        <f t="shared" si="11"/>
        <v>64.034233446261197</v>
      </c>
      <c r="BS15" s="133">
        <f t="shared" si="12"/>
        <v>105.00498914418554</v>
      </c>
      <c r="BT15" s="134"/>
    </row>
    <row r="16" spans="1:83" ht="15" hidden="1" customHeight="1" x14ac:dyDescent="0.35">
      <c r="B16" s="135">
        <v>34151</v>
      </c>
      <c r="C16" s="136">
        <v>7.5600076802821103</v>
      </c>
      <c r="D16" s="72">
        <v>199307</v>
      </c>
      <c r="E16" s="137">
        <v>13.2274997895595</v>
      </c>
      <c r="F16" s="138">
        <v>13.4372747087221</v>
      </c>
      <c r="G16" s="127">
        <v>13.7150522043029</v>
      </c>
      <c r="H16" s="127">
        <v>14.0406735666225</v>
      </c>
      <c r="I16" s="127">
        <v>14.41357001319</v>
      </c>
      <c r="J16" s="127">
        <v>14.620368744899899</v>
      </c>
      <c r="K16" s="139">
        <v>14.794654282127199</v>
      </c>
      <c r="L16" s="127">
        <v>15.050937090549899</v>
      </c>
      <c r="M16" s="127">
        <v>15.262140579689801</v>
      </c>
      <c r="N16" s="139">
        <v>15.5518228250811</v>
      </c>
      <c r="O16" s="127">
        <v>15.787391368833401</v>
      </c>
      <c r="P16" s="127">
        <v>16.0044810953796</v>
      </c>
      <c r="Q16" s="140">
        <v>16.5073377273795</v>
      </c>
      <c r="R16" s="138">
        <v>16.797430025264401</v>
      </c>
      <c r="S16" s="127">
        <v>17.203765591299799</v>
      </c>
      <c r="T16" s="127">
        <v>17.606516504892401</v>
      </c>
      <c r="U16" s="127">
        <v>18.088764692220099</v>
      </c>
      <c r="V16" s="127">
        <v>18.464174363747599</v>
      </c>
      <c r="W16" s="139">
        <v>19.154120752771</v>
      </c>
      <c r="X16" s="127">
        <v>19.7482074508195</v>
      </c>
      <c r="Y16" s="127">
        <v>20.516301908599701</v>
      </c>
      <c r="Z16" s="139">
        <v>21.856895784771702</v>
      </c>
      <c r="AA16" s="127">
        <v>23.035333741023599</v>
      </c>
      <c r="AB16" s="127">
        <v>23.761721891967198</v>
      </c>
      <c r="AC16" s="140">
        <v>24.3723561922525</v>
      </c>
      <c r="AD16" s="138">
        <v>25.0806755784836</v>
      </c>
      <c r="AE16" s="127">
        <v>26.025119063458099</v>
      </c>
      <c r="AF16" s="127">
        <v>27.242974969082901</v>
      </c>
      <c r="AG16" s="127">
        <v>28.181413169153</v>
      </c>
      <c r="AH16" s="127">
        <v>29.0435022404377</v>
      </c>
      <c r="AI16" s="128">
        <v>29.832906200378901</v>
      </c>
      <c r="AJ16" s="127">
        <v>30.488593364947299</v>
      </c>
      <c r="AK16" s="127">
        <v>31.694108013268401</v>
      </c>
      <c r="AL16" s="128">
        <v>33.559516171090998</v>
      </c>
      <c r="AM16" s="127">
        <v>34.664792826006803</v>
      </c>
      <c r="AN16" s="127">
        <v>36.139619370043398</v>
      </c>
      <c r="AO16" s="129">
        <v>37.492580958518701</v>
      </c>
      <c r="AP16" s="72">
        <v>38.337249412580569</v>
      </c>
      <c r="AQ16" s="72">
        <v>39.109219527799048</v>
      </c>
      <c r="AR16" s="72">
        <v>40.416824019495955</v>
      </c>
      <c r="AS16" s="72">
        <v>41.021691129872934</v>
      </c>
      <c r="AT16" s="72">
        <v>41.654547629804618</v>
      </c>
      <c r="AU16" s="132">
        <v>42.589100000000002</v>
      </c>
      <c r="AV16" s="73">
        <f t="shared" si="0"/>
        <v>43.412839494331408</v>
      </c>
      <c r="AW16" s="73">
        <f t="shared" si="1"/>
        <v>44.585034070682596</v>
      </c>
      <c r="AX16" s="73">
        <f t="shared" si="2"/>
        <v>45.849252363069752</v>
      </c>
      <c r="AY16" s="73">
        <f t="shared" si="3"/>
        <v>47.573628918136095</v>
      </c>
      <c r="AZ16" s="73">
        <f t="shared" si="4"/>
        <v>49.076815221721432</v>
      </c>
      <c r="BA16" s="73">
        <f t="shared" si="5"/>
        <v>51.04262010294682</v>
      </c>
      <c r="BB16" s="73">
        <f t="shared" si="6"/>
        <v>53.109350807566543</v>
      </c>
      <c r="BC16" s="73">
        <f t="shared" si="7"/>
        <v>55.007814487363291</v>
      </c>
      <c r="BD16" s="73">
        <f t="shared" si="8"/>
        <v>57.65413455026215</v>
      </c>
      <c r="BE16" s="73">
        <f t="shared" si="9"/>
        <v>60.006592477836151</v>
      </c>
      <c r="BF16" s="73">
        <f t="shared" si="10"/>
        <v>62.000598388612879</v>
      </c>
      <c r="BG16" s="133">
        <f t="shared" si="11"/>
        <v>63.968837129799546</v>
      </c>
      <c r="BS16" s="133">
        <f t="shared" si="12"/>
        <v>104.89775057614851</v>
      </c>
      <c r="BT16" s="134"/>
    </row>
    <row r="17" spans="2:72" ht="15" hidden="1" customHeight="1" x14ac:dyDescent="0.35">
      <c r="B17" s="135">
        <v>34182</v>
      </c>
      <c r="C17" s="136">
        <v>7.5932269137687003</v>
      </c>
      <c r="D17" s="72">
        <v>199308</v>
      </c>
      <c r="E17" s="137">
        <v>13.1696314538778</v>
      </c>
      <c r="F17" s="138">
        <v>13.3784886391049</v>
      </c>
      <c r="G17" s="127">
        <v>13.655050899636301</v>
      </c>
      <c r="H17" s="127">
        <v>13.979247717136399</v>
      </c>
      <c r="I17" s="127">
        <v>14.3505127974527</v>
      </c>
      <c r="J17" s="127">
        <v>14.5564068156026</v>
      </c>
      <c r="K17" s="139">
        <v>14.729929879638901</v>
      </c>
      <c r="L17" s="127">
        <v>14.985091489057799</v>
      </c>
      <c r="M17" s="127">
        <v>15.1953709944819</v>
      </c>
      <c r="N17" s="139">
        <v>15.4837859233218</v>
      </c>
      <c r="O17" s="127">
        <v>15.7183238898839</v>
      </c>
      <c r="P17" s="127">
        <v>15.9344638813049</v>
      </c>
      <c r="Q17" s="140">
        <v>16.4351205906556</v>
      </c>
      <c r="R17" s="138">
        <v>16.723943778070598</v>
      </c>
      <c r="S17" s="127">
        <v>17.128501686702201</v>
      </c>
      <c r="T17" s="127">
        <v>17.529490625209899</v>
      </c>
      <c r="U17" s="127">
        <v>18.0096290487554</v>
      </c>
      <c r="V17" s="127">
        <v>18.3833963590479</v>
      </c>
      <c r="W17" s="139">
        <v>19.070324335682201</v>
      </c>
      <c r="X17" s="127">
        <v>19.6618119931702</v>
      </c>
      <c r="Y17" s="127">
        <v>20.4265461524339</v>
      </c>
      <c r="Z17" s="139">
        <v>21.761275130653001</v>
      </c>
      <c r="AA17" s="127">
        <v>22.934557596878999</v>
      </c>
      <c r="AB17" s="127">
        <v>23.657767908168701</v>
      </c>
      <c r="AC17" s="140">
        <v>24.265730774605501</v>
      </c>
      <c r="AD17" s="138">
        <v>24.9709513693292</v>
      </c>
      <c r="AE17" s="127">
        <v>25.9112630551361</v>
      </c>
      <c r="AF17" s="127">
        <v>27.123791023094601</v>
      </c>
      <c r="AG17" s="127">
        <v>28.058123696221401</v>
      </c>
      <c r="AH17" s="127">
        <v>28.916441256596499</v>
      </c>
      <c r="AI17" s="128">
        <v>29.702391692132402</v>
      </c>
      <c r="AJ17" s="127">
        <v>30.355210323301201</v>
      </c>
      <c r="AK17" s="127">
        <v>31.5554510251132</v>
      </c>
      <c r="AL17" s="128">
        <v>33.412698300896302</v>
      </c>
      <c r="AM17" s="127">
        <v>34.513139535550899</v>
      </c>
      <c r="AN17" s="127">
        <v>35.9815139337639</v>
      </c>
      <c r="AO17" s="129">
        <v>37.3285565173924</v>
      </c>
      <c r="AP17" s="72">
        <v>38.169529673142662</v>
      </c>
      <c r="AQ17" s="72">
        <v>38.938122534422426</v>
      </c>
      <c r="AR17" s="72">
        <v>40.240006451795516</v>
      </c>
      <c r="AS17" s="72">
        <v>40.842227358918443</v>
      </c>
      <c r="AT17" s="72">
        <v>41.472315206197777</v>
      </c>
      <c r="AU17" s="132">
        <v>42.402799999999999</v>
      </c>
      <c r="AV17" s="73">
        <f t="shared" si="0"/>
        <v>43.222914806467408</v>
      </c>
      <c r="AW17" s="73">
        <f t="shared" si="1"/>
        <v>44.389981206647157</v>
      </c>
      <c r="AX17" s="73">
        <f t="shared" si="2"/>
        <v>45.648668732851533</v>
      </c>
      <c r="AY17" s="73">
        <f t="shared" si="3"/>
        <v>47.365501398073405</v>
      </c>
      <c r="AZ17" s="73">
        <f t="shared" si="4"/>
        <v>48.862111486123538</v>
      </c>
      <c r="BA17" s="73">
        <f t="shared" si="5"/>
        <v>50.8193162646416</v>
      </c>
      <c r="BB17" s="73">
        <f t="shared" si="6"/>
        <v>52.877005331152731</v>
      </c>
      <c r="BC17" s="73">
        <f t="shared" si="7"/>
        <v>54.767163515939103</v>
      </c>
      <c r="BD17" s="73">
        <f t="shared" si="8"/>
        <v>57.401906323864807</v>
      </c>
      <c r="BE17" s="73">
        <f t="shared" si="9"/>
        <v>59.744072599411169</v>
      </c>
      <c r="BF17" s="73">
        <f t="shared" si="10"/>
        <v>61.729355032188892</v>
      </c>
      <c r="BG17" s="133">
        <f t="shared" si="11"/>
        <v>63.688983022894455</v>
      </c>
      <c r="BS17" s="133">
        <f t="shared" si="12"/>
        <v>104.43883858679541</v>
      </c>
      <c r="BT17" s="134"/>
    </row>
    <row r="18" spans="2:72" ht="15" hidden="1" customHeight="1" x14ac:dyDescent="0.35">
      <c r="B18" s="135">
        <v>34213</v>
      </c>
      <c r="C18" s="136">
        <v>7.5641672631575201</v>
      </c>
      <c r="D18" s="72">
        <v>199309</v>
      </c>
      <c r="E18" s="137">
        <v>13.220225904715999</v>
      </c>
      <c r="F18" s="138">
        <v>13.429885467338901</v>
      </c>
      <c r="G18" s="127">
        <v>13.707510211338001</v>
      </c>
      <c r="H18" s="127">
        <v>14.032952512434299</v>
      </c>
      <c r="I18" s="127">
        <v>14.4056439009142</v>
      </c>
      <c r="J18" s="127">
        <v>14.612328912708501</v>
      </c>
      <c r="K18" s="139">
        <v>14.7865186092291</v>
      </c>
      <c r="L18" s="127">
        <v>15.042660486132901</v>
      </c>
      <c r="M18" s="127">
        <v>15.253747833153501</v>
      </c>
      <c r="N18" s="139">
        <v>15.5432707804668</v>
      </c>
      <c r="O18" s="127">
        <v>15.778709783603899</v>
      </c>
      <c r="P18" s="127">
        <v>15.995680131152101</v>
      </c>
      <c r="Q18" s="140">
        <v>16.4982602391458</v>
      </c>
      <c r="R18" s="138">
        <v>16.788193013462099</v>
      </c>
      <c r="S18" s="127">
        <v>17.194305133029101</v>
      </c>
      <c r="T18" s="127">
        <v>17.596834571375901</v>
      </c>
      <c r="U18" s="127">
        <v>18.078817567409999</v>
      </c>
      <c r="V18" s="127">
        <v>18.454020798811801</v>
      </c>
      <c r="W18" s="139">
        <v>19.143587782001799</v>
      </c>
      <c r="X18" s="127">
        <v>19.737347788060301</v>
      </c>
      <c r="Y18" s="127">
        <v>20.505019865895299</v>
      </c>
      <c r="Z18" s="139">
        <v>21.844876541112399</v>
      </c>
      <c r="AA18" s="127">
        <v>23.0226664669635</v>
      </c>
      <c r="AB18" s="127">
        <v>23.748655172521001</v>
      </c>
      <c r="AC18" s="140">
        <v>24.3589536811863</v>
      </c>
      <c r="AD18" s="138">
        <v>25.066883558158001</v>
      </c>
      <c r="AE18" s="127">
        <v>26.010807687754699</v>
      </c>
      <c r="AF18" s="127">
        <v>27.227993886801901</v>
      </c>
      <c r="AG18" s="127">
        <v>28.165916033837899</v>
      </c>
      <c r="AH18" s="127">
        <v>29.0275310369518</v>
      </c>
      <c r="AI18" s="128">
        <v>29.816500898719401</v>
      </c>
      <c r="AJ18" s="127">
        <v>30.4718274968162</v>
      </c>
      <c r="AK18" s="127">
        <v>31.676679225094301</v>
      </c>
      <c r="AL18" s="128">
        <v>33.541061583306799</v>
      </c>
      <c r="AM18" s="127">
        <v>34.645730439678999</v>
      </c>
      <c r="AN18" s="127">
        <v>36.119745967377099</v>
      </c>
      <c r="AO18" s="129">
        <v>37.471963553815101</v>
      </c>
      <c r="AP18" s="72">
        <v>38.316167519412559</v>
      </c>
      <c r="AQ18" s="72">
        <v>39.087713123437688</v>
      </c>
      <c r="AR18" s="72">
        <v>40.394598555248386</v>
      </c>
      <c r="AS18" s="72">
        <v>40.999133045419242</v>
      </c>
      <c r="AT18" s="72">
        <v>41.63164153360448</v>
      </c>
      <c r="AU18" s="132">
        <v>42.5657</v>
      </c>
      <c r="AV18" s="73">
        <f t="shared" si="0"/>
        <v>43.388966502440674</v>
      </c>
      <c r="AW18" s="73">
        <f t="shared" si="1"/>
        <v>44.560516481664799</v>
      </c>
      <c r="AX18" s="73">
        <f t="shared" si="2"/>
        <v>45.824039572508035</v>
      </c>
      <c r="AY18" s="73">
        <f t="shared" si="3"/>
        <v>47.547467882124529</v>
      </c>
      <c r="AZ18" s="73">
        <f t="shared" si="4"/>
        <v>49.049827574162364</v>
      </c>
      <c r="BA18" s="73">
        <f t="shared" si="5"/>
        <v>51.014551446991739</v>
      </c>
      <c r="BB18" s="73">
        <f t="shared" si="6"/>
        <v>53.08014564347409</v>
      </c>
      <c r="BC18" s="73">
        <f t="shared" si="7"/>
        <v>54.977565346222562</v>
      </c>
      <c r="BD18" s="73">
        <f t="shared" si="8"/>
        <v>57.622430181171858</v>
      </c>
      <c r="BE18" s="73">
        <f t="shared" si="9"/>
        <v>59.973594477421983</v>
      </c>
      <c r="BF18" s="73">
        <f t="shared" si="10"/>
        <v>61.966503871880214</v>
      </c>
      <c r="BG18" s="133">
        <f t="shared" si="11"/>
        <v>63.93366026627605</v>
      </c>
      <c r="BS18" s="133">
        <f t="shared" si="12"/>
        <v>104.84006664719962</v>
      </c>
      <c r="BT18" s="134"/>
    </row>
    <row r="19" spans="2:72" ht="15" hidden="1" customHeight="1" x14ac:dyDescent="0.35">
      <c r="B19" s="135">
        <v>34243</v>
      </c>
      <c r="C19" s="136">
        <v>7.5769304654789602</v>
      </c>
      <c r="D19" s="72">
        <v>199310</v>
      </c>
      <c r="E19" s="137">
        <v>13.1979566733003</v>
      </c>
      <c r="F19" s="138">
        <v>13.4072630681821</v>
      </c>
      <c r="G19" s="127">
        <v>13.6844201583214</v>
      </c>
      <c r="H19" s="127">
        <v>14.0093142577481</v>
      </c>
      <c r="I19" s="127">
        <v>14.3813778543251</v>
      </c>
      <c r="J19" s="127">
        <v>14.587714708955399</v>
      </c>
      <c r="K19" s="139">
        <v>14.7616109860829</v>
      </c>
      <c r="L19" s="127">
        <v>15.017321396628001</v>
      </c>
      <c r="M19" s="127">
        <v>15.2280531708306</v>
      </c>
      <c r="N19" s="139">
        <v>15.517088421975901</v>
      </c>
      <c r="O19" s="127">
        <v>15.7521308323707</v>
      </c>
      <c r="P19" s="127">
        <v>15.9687356972929</v>
      </c>
      <c r="Q19" s="140">
        <v>16.470469218185102</v>
      </c>
      <c r="R19" s="138">
        <v>16.759913605987201</v>
      </c>
      <c r="S19" s="127">
        <v>17.165341637034398</v>
      </c>
      <c r="T19" s="127">
        <v>17.567193021823002</v>
      </c>
      <c r="U19" s="127">
        <v>18.0483641262182</v>
      </c>
      <c r="V19" s="127">
        <v>18.4229353345631</v>
      </c>
      <c r="W19" s="139">
        <v>19.111340754642502</v>
      </c>
      <c r="X19" s="127">
        <v>19.704100582710399</v>
      </c>
      <c r="Y19" s="127">
        <v>20.470479530815599</v>
      </c>
      <c r="Z19" s="139">
        <v>21.8080792416979</v>
      </c>
      <c r="AA19" s="127">
        <v>22.983885201722199</v>
      </c>
      <c r="AB19" s="127">
        <v>23.7086509924365</v>
      </c>
      <c r="AC19" s="140">
        <v>24.3179214643027</v>
      </c>
      <c r="AD19" s="138">
        <v>25.024658846201302</v>
      </c>
      <c r="AE19" s="127">
        <v>25.9669929526749</v>
      </c>
      <c r="AF19" s="127">
        <v>27.1821288235857</v>
      </c>
      <c r="AG19" s="127">
        <v>28.1184710577296</v>
      </c>
      <c r="AH19" s="127">
        <v>28.978634685955299</v>
      </c>
      <c r="AI19" s="128">
        <v>29.766275542261202</v>
      </c>
      <c r="AJ19" s="127">
        <v>30.420498254556701</v>
      </c>
      <c r="AK19" s="127">
        <v>31.623320431891301</v>
      </c>
      <c r="AL19" s="128">
        <v>33.4845622717434</v>
      </c>
      <c r="AM19" s="127">
        <v>34.587370333407698</v>
      </c>
      <c r="AN19" s="127">
        <v>36.058902908610698</v>
      </c>
      <c r="AO19" s="129">
        <v>37.408842708982498</v>
      </c>
      <c r="AP19" s="72">
        <v>38.251624628269461</v>
      </c>
      <c r="AQ19" s="72">
        <v>39.021870577679934</v>
      </c>
      <c r="AR19" s="72">
        <v>40.326554584619032</v>
      </c>
      <c r="AS19" s="72">
        <v>40.930070747375709</v>
      </c>
      <c r="AT19" s="72">
        <v>41.561513786453084</v>
      </c>
      <c r="AU19" s="132">
        <v>42.494</v>
      </c>
      <c r="AV19" s="73">
        <f t="shared" si="0"/>
        <v>43.315878573164838</v>
      </c>
      <c r="AW19" s="73">
        <f t="shared" si="1"/>
        <v>44.48545509763936</v>
      </c>
      <c r="AX19" s="73">
        <f t="shared" si="2"/>
        <v>45.746849806690037</v>
      </c>
      <c r="AY19" s="73">
        <f t="shared" si="3"/>
        <v>47.467375032491475</v>
      </c>
      <c r="AZ19" s="73">
        <f t="shared" si="4"/>
        <v>48.967204026801987</v>
      </c>
      <c r="BA19" s="73">
        <f t="shared" si="5"/>
        <v>50.92861835780451</v>
      </c>
      <c r="BB19" s="73">
        <f t="shared" si="6"/>
        <v>52.990733098224297</v>
      </c>
      <c r="BC19" s="73">
        <f t="shared" si="7"/>
        <v>54.88495663180305</v>
      </c>
      <c r="BD19" s="73">
        <f t="shared" si="8"/>
        <v>57.525366239776844</v>
      </c>
      <c r="BE19" s="73">
        <f t="shared" si="9"/>
        <v>59.872570042296601</v>
      </c>
      <c r="BF19" s="73">
        <f t="shared" si="10"/>
        <v>61.862122416926589</v>
      </c>
      <c r="BG19" s="133">
        <f t="shared" si="11"/>
        <v>63.825965171956994</v>
      </c>
      <c r="BS19" s="133">
        <f t="shared" si="12"/>
        <v>104.66346545122614</v>
      </c>
      <c r="BT19" s="134"/>
    </row>
    <row r="20" spans="2:72" ht="15" hidden="1" customHeight="1" x14ac:dyDescent="0.35">
      <c r="B20" s="135">
        <v>34274</v>
      </c>
      <c r="C20" s="136">
        <v>7.51106237940194</v>
      </c>
      <c r="D20" s="72">
        <v>199311</v>
      </c>
      <c r="E20" s="137">
        <v>13.313695846041201</v>
      </c>
      <c r="F20" s="138">
        <v>13.5248377484636</v>
      </c>
      <c r="G20" s="127">
        <v>13.8044253612304</v>
      </c>
      <c r="H20" s="127">
        <v>14.1321686118724</v>
      </c>
      <c r="I20" s="127">
        <v>14.507495011468199</v>
      </c>
      <c r="J20" s="127">
        <v>14.7156413323252</v>
      </c>
      <c r="K20" s="139">
        <v>14.8910625887926</v>
      </c>
      <c r="L20" s="127">
        <v>15.149015445809701</v>
      </c>
      <c r="M20" s="127">
        <v>15.3615952273834</v>
      </c>
      <c r="N20" s="139">
        <v>15.6531651664117</v>
      </c>
      <c r="O20" s="127">
        <v>15.890268775733899</v>
      </c>
      <c r="P20" s="127">
        <v>16.108773151959099</v>
      </c>
      <c r="Q20" s="140">
        <v>16.614906613242201</v>
      </c>
      <c r="R20" s="138">
        <v>16.906889276841699</v>
      </c>
      <c r="S20" s="127">
        <v>17.3158726995363</v>
      </c>
      <c r="T20" s="127">
        <v>17.7212481106565</v>
      </c>
      <c r="U20" s="127">
        <v>18.2066388338115</v>
      </c>
      <c r="V20" s="127">
        <v>18.584494835617999</v>
      </c>
      <c r="W20" s="139">
        <v>19.2789372109475</v>
      </c>
      <c r="X20" s="127">
        <v>19.876895232480798</v>
      </c>
      <c r="Y20" s="127">
        <v>20.6499949228687</v>
      </c>
      <c r="Z20" s="139">
        <v>21.9993246831691</v>
      </c>
      <c r="AA20" s="127">
        <v>23.1854418460929</v>
      </c>
      <c r="AB20" s="127">
        <v>23.9165634534783</v>
      </c>
      <c r="AC20" s="140">
        <v>24.531176908514901</v>
      </c>
      <c r="AD20" s="138">
        <v>25.2441120073746</v>
      </c>
      <c r="AE20" s="127">
        <v>26.194709890781901</v>
      </c>
      <c r="AF20" s="127">
        <v>27.420501867326902</v>
      </c>
      <c r="AG20" s="127">
        <v>28.365055332820202</v>
      </c>
      <c r="AH20" s="127">
        <v>29.232762145890099</v>
      </c>
      <c r="AI20" s="128">
        <v>30.027310200285999</v>
      </c>
      <c r="AJ20" s="127">
        <v>30.6872701033742</v>
      </c>
      <c r="AK20" s="127">
        <v>31.900640401694901</v>
      </c>
      <c r="AL20" s="128">
        <v>33.778204358382801</v>
      </c>
      <c r="AM20" s="127">
        <v>34.8906834695822</v>
      </c>
      <c r="AN20" s="127">
        <v>36.3751206153282</v>
      </c>
      <c r="AO20" s="129">
        <v>37.736898681244703</v>
      </c>
      <c r="AP20" s="72">
        <v>38.587071356885382</v>
      </c>
      <c r="AQ20" s="72">
        <v>39.364071960156188</v>
      </c>
      <c r="AR20" s="72">
        <v>40.680197363016589</v>
      </c>
      <c r="AS20" s="72">
        <v>41.289006046664362</v>
      </c>
      <c r="AT20" s="72">
        <v>41.92598651072236</v>
      </c>
      <c r="AU20" s="132">
        <v>42.866599999999998</v>
      </c>
      <c r="AV20" s="73">
        <f t="shared" si="0"/>
        <v>43.695736158449087</v>
      </c>
      <c r="AW20" s="73">
        <f t="shared" si="1"/>
        <v>44.875569256933566</v>
      </c>
      <c r="AX20" s="73">
        <f t="shared" si="2"/>
        <v>46.148025737418955</v>
      </c>
      <c r="AY20" s="73">
        <f t="shared" si="3"/>
        <v>47.883639068996423</v>
      </c>
      <c r="AZ20" s="73">
        <f t="shared" si="4"/>
        <v>49.396620778636397</v>
      </c>
      <c r="BA20" s="73">
        <f t="shared" si="5"/>
        <v>51.375235686795811</v>
      </c>
      <c r="BB20" s="73">
        <f t="shared" si="6"/>
        <v>53.455434094260518</v>
      </c>
      <c r="BC20" s="73">
        <f t="shared" si="7"/>
        <v>55.366268976867744</v>
      </c>
      <c r="BD20" s="73">
        <f t="shared" si="8"/>
        <v>58.029833595218435</v>
      </c>
      <c r="BE20" s="73">
        <f t="shared" si="9"/>
        <v>60.397621146653478</v>
      </c>
      <c r="BF20" s="73">
        <f t="shared" si="10"/>
        <v>62.404620854356658</v>
      </c>
      <c r="BG20" s="133">
        <f t="shared" si="11"/>
        <v>64.385685482551736</v>
      </c>
      <c r="BS20" s="133">
        <f t="shared" si="12"/>
        <v>105.58130926655197</v>
      </c>
      <c r="BT20" s="134"/>
    </row>
    <row r="21" spans="2:72" ht="15" hidden="1" customHeight="1" x14ac:dyDescent="0.35">
      <c r="B21" s="141">
        <v>34304</v>
      </c>
      <c r="C21" s="142">
        <v>7.4488593912260397</v>
      </c>
      <c r="D21" s="109">
        <v>199312</v>
      </c>
      <c r="E21" s="143">
        <v>13.424874165001601</v>
      </c>
      <c r="F21" s="144">
        <v>13.637779244384401</v>
      </c>
      <c r="G21" s="145">
        <v>13.9197016018494</v>
      </c>
      <c r="H21" s="145">
        <v>14.250181729169199</v>
      </c>
      <c r="I21" s="145">
        <v>14.628642356754799</v>
      </c>
      <c r="J21" s="145">
        <v>14.838526839450401</v>
      </c>
      <c r="K21" s="146">
        <v>15.015412981448501</v>
      </c>
      <c r="L21" s="145">
        <v>15.2755199183954</v>
      </c>
      <c r="M21" s="145">
        <v>15.489874884188</v>
      </c>
      <c r="N21" s="146">
        <v>15.7838796284015</v>
      </c>
      <c r="O21" s="145">
        <v>16.022963212406001</v>
      </c>
      <c r="P21" s="145">
        <v>16.243292247202</v>
      </c>
      <c r="Q21" s="147">
        <v>16.753652263458701</v>
      </c>
      <c r="R21" s="144">
        <v>17.0480731787714</v>
      </c>
      <c r="S21" s="145">
        <v>17.460471888246101</v>
      </c>
      <c r="T21" s="145">
        <v>17.869232456822001</v>
      </c>
      <c r="U21" s="145">
        <v>18.358676519129698</v>
      </c>
      <c r="V21" s="145">
        <v>18.739687872806599</v>
      </c>
      <c r="W21" s="146">
        <v>19.439929309252999</v>
      </c>
      <c r="X21" s="145">
        <v>20.0428806826258</v>
      </c>
      <c r="Y21" s="145">
        <v>20.822436275639099</v>
      </c>
      <c r="Z21" s="146">
        <v>22.183033847387801</v>
      </c>
      <c r="AA21" s="145">
        <v>23.3790558867478</v>
      </c>
      <c r="AB21" s="145">
        <v>24.1162828515189</v>
      </c>
      <c r="AC21" s="147">
        <v>24.736028742472001</v>
      </c>
      <c r="AD21" s="138">
        <v>25.4549173291337</v>
      </c>
      <c r="AE21" s="127">
        <v>26.413453344514799</v>
      </c>
      <c r="AF21" s="127">
        <v>27.649481508886499</v>
      </c>
      <c r="AG21" s="127">
        <v>28.6019226313967</v>
      </c>
      <c r="AH21" s="127">
        <v>29.476875380226499</v>
      </c>
      <c r="AI21" s="128">
        <v>30.278058445519601</v>
      </c>
      <c r="AJ21" s="127">
        <v>30.9435294578788</v>
      </c>
      <c r="AK21" s="127">
        <v>32.167032214654498</v>
      </c>
      <c r="AL21" s="128">
        <v>34.060275093773903</v>
      </c>
      <c r="AM21" s="127">
        <v>35.182044154127198</v>
      </c>
      <c r="AN21" s="127">
        <v>36.678877348902397</v>
      </c>
      <c r="AO21" s="129">
        <v>38.052027177995399</v>
      </c>
      <c r="AP21" s="72">
        <v>38.909299367549956</v>
      </c>
      <c r="AQ21" s="72">
        <v>39.692788448693612</v>
      </c>
      <c r="AR21" s="72">
        <v>41.019904384274838</v>
      </c>
      <c r="AS21" s="72">
        <v>41.633797030092033</v>
      </c>
      <c r="AT21" s="72">
        <v>42.276096709642374</v>
      </c>
      <c r="AU21" s="132">
        <v>43.224600000000002</v>
      </c>
      <c r="AV21" s="73">
        <f t="shared" si="0"/>
        <v>44.060624957773555</v>
      </c>
      <c r="AW21" s="73">
        <f t="shared" si="1"/>
        <v>45.250310456527671</v>
      </c>
      <c r="AX21" s="73">
        <f t="shared" si="2"/>
        <v>46.533392804847701</v>
      </c>
      <c r="AY21" s="73">
        <f t="shared" si="3"/>
        <v>48.283499675619801</v>
      </c>
      <c r="AZ21" s="73">
        <f t="shared" si="4"/>
        <v>49.809115800604744</v>
      </c>
      <c r="BA21" s="73">
        <f t="shared" si="5"/>
        <v>51.804253474636461</v>
      </c>
      <c r="BB21" s="73">
        <f t="shared" si="6"/>
        <v>53.901822938547134</v>
      </c>
      <c r="BC21" s="73">
        <f t="shared" si="7"/>
        <v>55.828614578204828</v>
      </c>
      <c r="BD21" s="73">
        <f t="shared" si="8"/>
        <v>58.514421753403376</v>
      </c>
      <c r="BE21" s="73">
        <f t="shared" si="9"/>
        <v>60.901981924152253</v>
      </c>
      <c r="BF21" s="73">
        <f t="shared" si="10"/>
        <v>62.925741429903752</v>
      </c>
      <c r="BG21" s="133">
        <f t="shared" si="11"/>
        <v>64.923349280781821</v>
      </c>
      <c r="BS21" s="133">
        <f t="shared" si="12"/>
        <v>106.46298424348055</v>
      </c>
      <c r="BT21" s="134"/>
    </row>
    <row r="22" spans="2:72" ht="15" hidden="1" customHeight="1" x14ac:dyDescent="0.35">
      <c r="B22" s="119">
        <v>34335</v>
      </c>
      <c r="C22" s="120">
        <v>7.4125880959717501</v>
      </c>
      <c r="D22" s="121">
        <v>199401</v>
      </c>
      <c r="E22" s="122">
        <v>13.490564794008099</v>
      </c>
      <c r="F22" s="123">
        <v>13.7045116610763</v>
      </c>
      <c r="G22" s="124">
        <v>13.9878135217504</v>
      </c>
      <c r="H22" s="124">
        <v>14.3199107552845</v>
      </c>
      <c r="I22" s="124">
        <v>14.700223267392399</v>
      </c>
      <c r="J22" s="124">
        <v>14.9111347573819</v>
      </c>
      <c r="K22" s="125">
        <v>15.088886439107799</v>
      </c>
      <c r="L22" s="124">
        <v>15.350266131991701</v>
      </c>
      <c r="M22" s="124">
        <v>15.565669980057599</v>
      </c>
      <c r="N22" s="125">
        <v>15.8611133490464</v>
      </c>
      <c r="O22" s="124">
        <v>16.1013668174629</v>
      </c>
      <c r="P22" s="124">
        <v>16.322773966862201</v>
      </c>
      <c r="Q22" s="126">
        <v>16.835631278071201</v>
      </c>
      <c r="R22" s="123">
        <v>17.131492854568599</v>
      </c>
      <c r="S22" s="124">
        <v>17.545909514475699</v>
      </c>
      <c r="T22" s="124">
        <v>17.956670231323699</v>
      </c>
      <c r="U22" s="124">
        <v>18.448509242583601</v>
      </c>
      <c r="V22" s="124">
        <v>18.8313849620023</v>
      </c>
      <c r="W22" s="125">
        <v>19.5350528216578</v>
      </c>
      <c r="X22" s="124">
        <v>20.140954558251099</v>
      </c>
      <c r="Y22" s="124">
        <v>20.924324674709599</v>
      </c>
      <c r="Z22" s="125">
        <v>22.291579926017501</v>
      </c>
      <c r="AA22" s="124">
        <v>23.493454343515701</v>
      </c>
      <c r="AB22" s="124">
        <v>24.2342887091786</v>
      </c>
      <c r="AC22" s="126">
        <v>24.8570671423292</v>
      </c>
      <c r="AD22" s="138">
        <v>25.5794733964835</v>
      </c>
      <c r="AE22" s="127">
        <v>26.542699722775701</v>
      </c>
      <c r="AF22" s="127">
        <v>27.784776023360099</v>
      </c>
      <c r="AG22" s="127">
        <v>28.741877633235799</v>
      </c>
      <c r="AH22" s="127">
        <v>29.621111703120398</v>
      </c>
      <c r="AI22" s="128">
        <v>30.426215119462</v>
      </c>
      <c r="AJ22" s="127">
        <v>31.094942416300999</v>
      </c>
      <c r="AK22" s="127">
        <v>32.324432019932502</v>
      </c>
      <c r="AL22" s="128">
        <v>34.226938920007498</v>
      </c>
      <c r="AM22" s="127">
        <v>35.3541970236301</v>
      </c>
      <c r="AN22" s="127">
        <v>36.8583545264676</v>
      </c>
      <c r="AO22" s="129">
        <v>38.238223455857899</v>
      </c>
      <c r="AP22" s="72">
        <v>39.099690451908877</v>
      </c>
      <c r="AQ22" s="72">
        <v>39.88701330385198</v>
      </c>
      <c r="AR22" s="72">
        <v>41.220623086563648</v>
      </c>
      <c r="AS22" s="72">
        <v>41.837519633464055</v>
      </c>
      <c r="AT22" s="72">
        <v>42.482962215468582</v>
      </c>
      <c r="AU22" s="132">
        <v>43.436100000000003</v>
      </c>
      <c r="AV22" s="73">
        <f t="shared" si="0"/>
        <v>44.276222521841689</v>
      </c>
      <c r="AW22" s="73">
        <f t="shared" si="1"/>
        <v>45.471729392757098</v>
      </c>
      <c r="AX22" s="73">
        <f t="shared" si="2"/>
        <v>46.761090122944424</v>
      </c>
      <c r="AY22" s="73">
        <f t="shared" si="3"/>
        <v>48.519760621185696</v>
      </c>
      <c r="AZ22" s="73">
        <f t="shared" si="4"/>
        <v>50.052841894941572</v>
      </c>
      <c r="BA22" s="73">
        <f t="shared" si="5"/>
        <v>52.057742181803093</v>
      </c>
      <c r="BB22" s="73">
        <f t="shared" si="6"/>
        <v>54.165575478042882</v>
      </c>
      <c r="BC22" s="73">
        <f t="shared" si="7"/>
        <v>56.101795299538104</v>
      </c>
      <c r="BD22" s="73">
        <f t="shared" si="8"/>
        <v>58.800744673356945</v>
      </c>
      <c r="BE22" s="73">
        <f t="shared" si="9"/>
        <v>61.199987659712114</v>
      </c>
      <c r="BF22" s="73">
        <f t="shared" si="10"/>
        <v>63.233649830714455</v>
      </c>
      <c r="BG22" s="133">
        <f t="shared" si="11"/>
        <v>65.241032381498059</v>
      </c>
      <c r="BS22" s="133">
        <f t="shared" si="12"/>
        <v>106.98392919349693</v>
      </c>
      <c r="BT22" s="134"/>
    </row>
    <row r="23" spans="2:72" ht="15" hidden="1" customHeight="1" x14ac:dyDescent="0.35">
      <c r="B23" s="135">
        <v>34366</v>
      </c>
      <c r="C23" s="136">
        <v>7.3658827644727403</v>
      </c>
      <c r="D23" s="72">
        <v>199402</v>
      </c>
      <c r="E23" s="137">
        <v>13.576105294849601</v>
      </c>
      <c r="F23" s="138">
        <v>13.7914087487207</v>
      </c>
      <c r="G23" s="127">
        <v>14.0765069599125</v>
      </c>
      <c r="H23" s="127">
        <v>14.4107099439558</v>
      </c>
      <c r="I23" s="127">
        <v>14.7934339283229</v>
      </c>
      <c r="J23" s="127">
        <v>15.0056827585026</v>
      </c>
      <c r="K23" s="139">
        <v>15.184561521867501</v>
      </c>
      <c r="L23" s="127">
        <v>15.4475985619552</v>
      </c>
      <c r="M23" s="127">
        <v>15.664368235198101</v>
      </c>
      <c r="N23" s="139">
        <v>15.961684941155299</v>
      </c>
      <c r="O23" s="127">
        <v>16.203461800351299</v>
      </c>
      <c r="P23" s="127">
        <v>16.426272840450402</v>
      </c>
      <c r="Q23" s="140">
        <v>16.942382059339401</v>
      </c>
      <c r="R23" s="138">
        <v>17.240119624560698</v>
      </c>
      <c r="S23" s="127">
        <v>17.657164003113198</v>
      </c>
      <c r="T23" s="127">
        <v>18.070529257130801</v>
      </c>
      <c r="U23" s="127">
        <v>18.565486903970399</v>
      </c>
      <c r="V23" s="127">
        <v>18.950790348343499</v>
      </c>
      <c r="W23" s="139">
        <v>19.658920000522901</v>
      </c>
      <c r="X23" s="127">
        <v>20.268663617630502</v>
      </c>
      <c r="Y23" s="127">
        <v>21.057000899891801</v>
      </c>
      <c r="Z23" s="139">
        <v>22.432925595419501</v>
      </c>
      <c r="AA23" s="127">
        <v>23.642420816137701</v>
      </c>
      <c r="AB23" s="127">
        <v>24.3879526384043</v>
      </c>
      <c r="AC23" s="140">
        <v>25.0146799632358</v>
      </c>
      <c r="AD23" s="138">
        <v>25.7416668256697</v>
      </c>
      <c r="AE23" s="127">
        <v>26.7110007437219</v>
      </c>
      <c r="AF23" s="127">
        <v>27.960952758218699</v>
      </c>
      <c r="AG23" s="127">
        <v>28.924123124467201</v>
      </c>
      <c r="AH23" s="127">
        <v>29.808932210953699</v>
      </c>
      <c r="AI23" s="128">
        <v>30.619140598845</v>
      </c>
      <c r="AJ23" s="127">
        <v>31.292108138310699</v>
      </c>
      <c r="AK23" s="127">
        <v>32.529393646567399</v>
      </c>
      <c r="AL23" s="128">
        <v>34.443963895773599</v>
      </c>
      <c r="AM23" s="127">
        <v>35.578369678105901</v>
      </c>
      <c r="AN23" s="127">
        <v>37.092064690165799</v>
      </c>
      <c r="AO23" s="129">
        <v>38.4806830441442</v>
      </c>
      <c r="AP23" s="72">
        <v>39.347612399957391</v>
      </c>
      <c r="AQ23" s="72">
        <v>40.13992748107011</v>
      </c>
      <c r="AR23" s="72">
        <v>41.481993369992466</v>
      </c>
      <c r="AS23" s="72">
        <v>42.102801512915356</v>
      </c>
      <c r="AT23" s="72">
        <v>42.752336694642146</v>
      </c>
      <c r="AU23" s="132">
        <v>43.711500000000001</v>
      </c>
      <c r="AV23" s="73">
        <f t="shared" si="0"/>
        <v>44.556967643170609</v>
      </c>
      <c r="AW23" s="73">
        <f t="shared" si="1"/>
        <v>45.760054942189598</v>
      </c>
      <c r="AX23" s="73">
        <f t="shared" si="2"/>
        <v>47.057591205744849</v>
      </c>
      <c r="AY23" s="73">
        <f t="shared" si="3"/>
        <v>48.827413020297328</v>
      </c>
      <c r="AZ23" s="73">
        <f t="shared" si="4"/>
        <v>50.370215202109343</v>
      </c>
      <c r="BA23" s="73">
        <f t="shared" si="5"/>
        <v>52.387828090503419</v>
      </c>
      <c r="BB23" s="73">
        <f t="shared" si="6"/>
        <v>54.509026662297195</v>
      </c>
      <c r="BC23" s="73">
        <f t="shared" si="7"/>
        <v>56.457523598635198</v>
      </c>
      <c r="BD23" s="73">
        <f t="shared" si="8"/>
        <v>59.173586376133407</v>
      </c>
      <c r="BE23" s="73">
        <f t="shared" si="9"/>
        <v>61.588042398401235</v>
      </c>
      <c r="BF23" s="73">
        <f t="shared" si="10"/>
        <v>63.634599543283933</v>
      </c>
      <c r="BG23" s="133">
        <f t="shared" si="11"/>
        <v>65.654710435052252</v>
      </c>
      <c r="BS23" s="133">
        <f t="shared" si="12"/>
        <v>107.66228914542953</v>
      </c>
      <c r="BT23" s="134"/>
    </row>
    <row r="24" spans="2:72" ht="15" hidden="1" customHeight="1" x14ac:dyDescent="0.35">
      <c r="B24" s="135">
        <v>34394</v>
      </c>
      <c r="C24" s="136">
        <v>7.3719092588597102</v>
      </c>
      <c r="D24" s="72">
        <v>199403</v>
      </c>
      <c r="E24" s="137">
        <v>13.565006905072501</v>
      </c>
      <c r="F24" s="138">
        <v>13.7801343495801</v>
      </c>
      <c r="G24" s="127">
        <v>14.064999494586599</v>
      </c>
      <c r="H24" s="127">
        <v>14.3989292695688</v>
      </c>
      <c r="I24" s="127">
        <v>14.7813403792297</v>
      </c>
      <c r="J24" s="127">
        <v>14.9934156971836</v>
      </c>
      <c r="K24" s="139">
        <v>15.172148228164801</v>
      </c>
      <c r="L24" s="127">
        <v>15.434970236950599</v>
      </c>
      <c r="M24" s="127">
        <v>15.651562702203901</v>
      </c>
      <c r="N24" s="139">
        <v>15.948636353425</v>
      </c>
      <c r="O24" s="127">
        <v>16.190215561397402</v>
      </c>
      <c r="P24" s="127">
        <v>16.412844454723398</v>
      </c>
      <c r="Q24" s="140">
        <v>16.9285317572267</v>
      </c>
      <c r="R24" s="138">
        <v>17.226025923661801</v>
      </c>
      <c r="S24" s="127">
        <v>17.642729370778799</v>
      </c>
      <c r="T24" s="127">
        <v>18.0557567010244</v>
      </c>
      <c r="U24" s="127">
        <v>18.550309722769502</v>
      </c>
      <c r="V24" s="127">
        <v>18.9352981837424</v>
      </c>
      <c r="W24" s="139">
        <v>19.642848943911002</v>
      </c>
      <c r="X24" s="127">
        <v>20.252094099038501</v>
      </c>
      <c r="Y24" s="127">
        <v>21.0397869200023</v>
      </c>
      <c r="Z24" s="139">
        <v>22.414586804824399</v>
      </c>
      <c r="AA24" s="127">
        <v>23.623093269997401</v>
      </c>
      <c r="AB24" s="127">
        <v>24.3680156241894</v>
      </c>
      <c r="AC24" s="140">
        <v>24.994230602955199</v>
      </c>
      <c r="AD24" s="138">
        <v>25.7206231577149</v>
      </c>
      <c r="AE24" s="127">
        <v>26.689164650737101</v>
      </c>
      <c r="AF24" s="127">
        <v>27.9380948364871</v>
      </c>
      <c r="AG24" s="127">
        <v>28.900477816374401</v>
      </c>
      <c r="AH24" s="127">
        <v>29.784563576405599</v>
      </c>
      <c r="AI24" s="128">
        <v>30.594109623493399</v>
      </c>
      <c r="AJ24" s="127">
        <v>31.2665270157779</v>
      </c>
      <c r="AK24" s="127">
        <v>32.502801050085502</v>
      </c>
      <c r="AL24" s="128">
        <v>34.415806148873301</v>
      </c>
      <c r="AM24" s="127">
        <v>35.549284560854304</v>
      </c>
      <c r="AN24" s="127">
        <v>37.0617421357491</v>
      </c>
      <c r="AO24" s="129">
        <v>38.4492253020276</v>
      </c>
      <c r="AP24" s="72">
        <v>39.315445947964783</v>
      </c>
      <c r="AQ24" s="72">
        <v>40.107113315951722</v>
      </c>
      <c r="AR24" s="72">
        <v>41.448082073552662</v>
      </c>
      <c r="AS24" s="72">
        <v>42.068382709307826</v>
      </c>
      <c r="AT24" s="72">
        <v>42.717386899674111</v>
      </c>
      <c r="AU24" s="132">
        <v>43.675800000000002</v>
      </c>
      <c r="AV24" s="73">
        <f t="shared" si="0"/>
        <v>44.52054257254467</v>
      </c>
      <c r="AW24" s="73">
        <f t="shared" si="1"/>
        <v>45.722646354458391</v>
      </c>
      <c r="AX24" s="73">
        <f t="shared" si="2"/>
        <v>47.019121889410698</v>
      </c>
      <c r="AY24" s="73">
        <f t="shared" si="3"/>
        <v>48.787496884576662</v>
      </c>
      <c r="AZ24" s="73">
        <f t="shared" si="4"/>
        <v>50.329037834276015</v>
      </c>
      <c r="BA24" s="73">
        <f t="shared" si="5"/>
        <v>52.34500133547337</v>
      </c>
      <c r="BB24" s="73">
        <f t="shared" si="6"/>
        <v>54.464465839356421</v>
      </c>
      <c r="BC24" s="73">
        <f t="shared" si="7"/>
        <v>56.411369890400053</v>
      </c>
      <c r="BD24" s="73">
        <f t="shared" si="8"/>
        <v>59.125212301842666</v>
      </c>
      <c r="BE24" s="73">
        <f t="shared" si="9"/>
        <v>61.537694519882194</v>
      </c>
      <c r="BF24" s="73">
        <f t="shared" si="10"/>
        <v>63.582578615801168</v>
      </c>
      <c r="BG24" s="133">
        <f t="shared" si="11"/>
        <v>65.601038078269042</v>
      </c>
      <c r="BS24" s="133">
        <f t="shared" si="12"/>
        <v>107.57427582914468</v>
      </c>
      <c r="BT24" s="134"/>
    </row>
    <row r="25" spans="2:72" ht="15" hidden="1" customHeight="1" x14ac:dyDescent="0.35">
      <c r="B25" s="135">
        <v>34425</v>
      </c>
      <c r="C25" s="136">
        <v>7.3982751718027</v>
      </c>
      <c r="D25" s="72">
        <v>199404</v>
      </c>
      <c r="E25" s="137">
        <v>13.5166640436859</v>
      </c>
      <c r="F25" s="138">
        <v>13.731024818754801</v>
      </c>
      <c r="G25" s="127">
        <v>14.0148747636722</v>
      </c>
      <c r="H25" s="127">
        <v>14.347614482435599</v>
      </c>
      <c r="I25" s="127">
        <v>14.728662758491099</v>
      </c>
      <c r="J25" s="127">
        <v>14.9399822841501</v>
      </c>
      <c r="K25" s="139">
        <v>15.118077849589699</v>
      </c>
      <c r="L25" s="127">
        <v>15.379963215436099</v>
      </c>
      <c r="M25" s="127">
        <v>15.5957837902217</v>
      </c>
      <c r="N25" s="139">
        <v>15.891798732778399</v>
      </c>
      <c r="O25" s="127">
        <v>16.132517002732399</v>
      </c>
      <c r="P25" s="127">
        <v>16.354352493017402</v>
      </c>
      <c r="Q25" s="140">
        <v>16.868201993302101</v>
      </c>
      <c r="R25" s="138">
        <v>17.1646359524442</v>
      </c>
      <c r="S25" s="127">
        <v>17.579854355202201</v>
      </c>
      <c r="T25" s="127">
        <v>17.9914097420044</v>
      </c>
      <c r="U25" s="127">
        <v>18.4842002797091</v>
      </c>
      <c r="V25" s="127">
        <v>18.8678167219329</v>
      </c>
      <c r="W25" s="139">
        <v>19.572845918451598</v>
      </c>
      <c r="X25" s="127">
        <v>20.1799198506456</v>
      </c>
      <c r="Y25" s="127">
        <v>20.9648054983344</v>
      </c>
      <c r="Z25" s="139">
        <v>22.3347058824979</v>
      </c>
      <c r="AA25" s="127">
        <v>23.5389054821499</v>
      </c>
      <c r="AB25" s="127">
        <v>24.281173088108901</v>
      </c>
      <c r="AC25" s="140">
        <v>24.905156367021601</v>
      </c>
      <c r="AD25" s="138">
        <v>25.628960209896999</v>
      </c>
      <c r="AE25" s="127">
        <v>26.594050022616099</v>
      </c>
      <c r="AF25" s="127">
        <v>27.838529281118301</v>
      </c>
      <c r="AG25" s="127">
        <v>28.797482528361702</v>
      </c>
      <c r="AH25" s="127">
        <v>29.6784175907448</v>
      </c>
      <c r="AI25" s="128">
        <v>30.485078584208001</v>
      </c>
      <c r="AJ25" s="127">
        <v>31.155099620853498</v>
      </c>
      <c r="AK25" s="127">
        <v>32.386967831802899</v>
      </c>
      <c r="AL25" s="128">
        <v>34.293155378563704</v>
      </c>
      <c r="AM25" s="127">
        <v>35.422594309390099</v>
      </c>
      <c r="AN25" s="127">
        <v>36.929661800268903</v>
      </c>
      <c r="AO25" s="129">
        <v>38.312200265313301</v>
      </c>
      <c r="AP25" s="72">
        <v>39.175333881150941</v>
      </c>
      <c r="AQ25" s="72">
        <v>39.964179911404493</v>
      </c>
      <c r="AR25" s="72">
        <v>41.30036973544307</v>
      </c>
      <c r="AS25" s="72">
        <v>41.918459748832738</v>
      </c>
      <c r="AT25" s="72">
        <v>42.565151023338856</v>
      </c>
      <c r="AU25" s="132">
        <v>43.520099999999999</v>
      </c>
      <c r="AV25" s="73">
        <f t="shared" si="0"/>
        <v>44.361880624673873</v>
      </c>
      <c r="AW25" s="73">
        <f t="shared" si="1"/>
        <v>45.559700358897238</v>
      </c>
      <c r="AX25" s="73">
        <f t="shared" si="2"/>
        <v>46.851555524872524</v>
      </c>
      <c r="AY25" s="73">
        <f t="shared" si="3"/>
        <v>48.613628399599548</v>
      </c>
      <c r="AZ25" s="73">
        <f t="shared" si="4"/>
        <v>50.149675618188063</v>
      </c>
      <c r="BA25" s="73">
        <f t="shared" si="5"/>
        <v>52.158454645040457</v>
      </c>
      <c r="BB25" s="73">
        <f t="shared" si="6"/>
        <v>54.270365818546161</v>
      </c>
      <c r="BC25" s="73">
        <f t="shared" si="7"/>
        <v>56.210331508752148</v>
      </c>
      <c r="BD25" s="73">
        <f t="shared" si="8"/>
        <v>58.914502350660044</v>
      </c>
      <c r="BE25" s="73">
        <f t="shared" si="9"/>
        <v>61.318386984173415</v>
      </c>
      <c r="BF25" s="73">
        <f t="shared" si="10"/>
        <v>63.355983538766942</v>
      </c>
      <c r="BG25" s="133">
        <f t="shared" si="11"/>
        <v>65.367249631803361</v>
      </c>
      <c r="BS25" s="133">
        <f t="shared" si="12"/>
        <v>107.19090349903367</v>
      </c>
      <c r="BT25" s="134"/>
    </row>
    <row r="26" spans="2:72" ht="15" hidden="1" customHeight="1" x14ac:dyDescent="0.35">
      <c r="B26" s="135">
        <v>34455</v>
      </c>
      <c r="C26" s="136">
        <v>7.4849060286153799</v>
      </c>
      <c r="D26" s="72">
        <v>199405</v>
      </c>
      <c r="E26" s="137">
        <v>13.36022117281</v>
      </c>
      <c r="F26" s="138">
        <v>13.5721009203895</v>
      </c>
      <c r="G26" s="127">
        <v>13.852665565018601</v>
      </c>
      <c r="H26" s="127">
        <v>14.1815541296296</v>
      </c>
      <c r="I26" s="127">
        <v>14.558192124712299</v>
      </c>
      <c r="J26" s="127">
        <v>14.767065822528</v>
      </c>
      <c r="K26" s="139">
        <v>14.943100096701</v>
      </c>
      <c r="L26" s="127">
        <v>15.2019543819242</v>
      </c>
      <c r="M26" s="127">
        <v>15.415277033390399</v>
      </c>
      <c r="N26" s="139">
        <v>15.7078658770749</v>
      </c>
      <c r="O26" s="127">
        <v>15.9457980559415</v>
      </c>
      <c r="P26" s="127">
        <v>16.165066005829701</v>
      </c>
      <c r="Q26" s="140">
        <v>16.6729681739352</v>
      </c>
      <c r="R26" s="138">
        <v>16.9659711844761</v>
      </c>
      <c r="S26" s="127">
        <v>17.376383818683699</v>
      </c>
      <c r="T26" s="127">
        <v>17.7831758329534</v>
      </c>
      <c r="U26" s="127">
        <v>18.2702627764717</v>
      </c>
      <c r="V26" s="127">
        <v>18.6494392135772</v>
      </c>
      <c r="W26" s="139">
        <v>19.346308349950998</v>
      </c>
      <c r="X26" s="127">
        <v>19.946355963485399</v>
      </c>
      <c r="Y26" s="127">
        <v>20.7221572865481</v>
      </c>
      <c r="Z26" s="139">
        <v>22.076202342191198</v>
      </c>
      <c r="AA26" s="127">
        <v>23.266464446476899</v>
      </c>
      <c r="AB26" s="127">
        <v>24.000140992181699</v>
      </c>
      <c r="AC26" s="140">
        <v>24.616902242403299</v>
      </c>
      <c r="AD26" s="138">
        <v>25.332328725986098</v>
      </c>
      <c r="AE26" s="127">
        <v>26.2862485177248</v>
      </c>
      <c r="AF26" s="127">
        <v>27.516324081105399</v>
      </c>
      <c r="AG26" s="127">
        <v>28.464178332431501</v>
      </c>
      <c r="AH26" s="127">
        <v>29.334917387148302</v>
      </c>
      <c r="AI26" s="128">
        <v>30.132242026520402</v>
      </c>
      <c r="AJ26" s="127">
        <v>30.7945081900566</v>
      </c>
      <c r="AK26" s="127">
        <v>32.012118667083001</v>
      </c>
      <c r="AL26" s="128">
        <v>33.896243857978497</v>
      </c>
      <c r="AM26" s="127">
        <v>35.0126105789573</v>
      </c>
      <c r="AN26" s="127">
        <v>36.502235159062103</v>
      </c>
      <c r="AO26" s="129">
        <v>37.868772021501798</v>
      </c>
      <c r="AP26" s="72">
        <v>38.721915664933917</v>
      </c>
      <c r="AQ26" s="72">
        <v>39.501631532800275</v>
      </c>
      <c r="AR26" s="72">
        <v>40.822356196838399</v>
      </c>
      <c r="AS26" s="72">
        <v>41.433292390628658</v>
      </c>
      <c r="AT26" s="72">
        <v>42.072498812420577</v>
      </c>
      <c r="AU26" s="132">
        <v>43.016399999999997</v>
      </c>
      <c r="AV26" s="73">
        <f t="shared" si="0"/>
        <v>43.848432932258653</v>
      </c>
      <c r="AW26" s="73">
        <f t="shared" si="1"/>
        <v>45.03238901215073</v>
      </c>
      <c r="AX26" s="73">
        <f t="shared" si="2"/>
        <v>46.309292150742039</v>
      </c>
      <c r="AY26" s="73">
        <f t="shared" si="3"/>
        <v>48.050970663493061</v>
      </c>
      <c r="AZ26" s="73">
        <f t="shared" si="4"/>
        <v>49.569239557792358</v>
      </c>
      <c r="BA26" s="73">
        <f t="shared" si="5"/>
        <v>51.554768827389516</v>
      </c>
      <c r="BB26" s="73">
        <f t="shared" si="6"/>
        <v>53.642236584535198</v>
      </c>
      <c r="BC26" s="73">
        <f t="shared" si="7"/>
        <v>55.559748968141577</v>
      </c>
      <c r="BD26" s="73">
        <f t="shared" si="8"/>
        <v>58.232621536416275</v>
      </c>
      <c r="BE26" s="73">
        <f t="shared" si="9"/>
        <v>60.608683431115836</v>
      </c>
      <c r="BF26" s="73">
        <f t="shared" si="10"/>
        <v>62.62269669225342</v>
      </c>
      <c r="BG26" s="133">
        <f t="shared" si="11"/>
        <v>64.610684242546355</v>
      </c>
      <c r="BS26" s="133">
        <f t="shared" si="12"/>
        <v>105.9502680418689</v>
      </c>
      <c r="BT26" s="134"/>
    </row>
    <row r="27" spans="2:72" ht="15" hidden="1" customHeight="1" x14ac:dyDescent="0.35">
      <c r="B27" s="135">
        <v>34486</v>
      </c>
      <c r="C27" s="136">
        <v>7.5436643488883197</v>
      </c>
      <c r="D27" s="72">
        <v>199406</v>
      </c>
      <c r="E27" s="137">
        <v>13.2561571373117</v>
      </c>
      <c r="F27" s="138">
        <v>13.4663865333524</v>
      </c>
      <c r="G27" s="127">
        <v>13.744765833235901</v>
      </c>
      <c r="H27" s="127">
        <v>14.071092653485101</v>
      </c>
      <c r="I27" s="127">
        <v>14.444796979343099</v>
      </c>
      <c r="J27" s="127">
        <v>14.6520437400278</v>
      </c>
      <c r="K27" s="139">
        <v>14.826706866468999</v>
      </c>
      <c r="L27" s="127">
        <v>15.083544911004401</v>
      </c>
      <c r="M27" s="127">
        <v>15.2952059720159</v>
      </c>
      <c r="N27" s="139">
        <v>15.585515813322999</v>
      </c>
      <c r="O27" s="127">
        <v>15.8215947157814</v>
      </c>
      <c r="P27" s="127">
        <v>16.039154766719001</v>
      </c>
      <c r="Q27" s="140">
        <v>16.543100836451</v>
      </c>
      <c r="R27" s="138">
        <v>16.833821618629401</v>
      </c>
      <c r="S27" s="127">
        <v>17.2410375097305</v>
      </c>
      <c r="T27" s="127">
        <v>17.644660982247299</v>
      </c>
      <c r="U27" s="127">
        <v>18.127953959159399</v>
      </c>
      <c r="V27" s="127">
        <v>18.5041769548735</v>
      </c>
      <c r="W27" s="139">
        <v>19.195618111155699</v>
      </c>
      <c r="X27" s="127">
        <v>19.790991896663801</v>
      </c>
      <c r="Y27" s="127">
        <v>20.560750429313199</v>
      </c>
      <c r="Z27" s="139">
        <v>21.904248699022599</v>
      </c>
      <c r="AA27" s="127">
        <v>23.085239738385699</v>
      </c>
      <c r="AB27" s="127">
        <v>23.813201607581099</v>
      </c>
      <c r="AC27" s="140">
        <v>24.425158845668001</v>
      </c>
      <c r="AD27" s="138">
        <v>25.1350128042139</v>
      </c>
      <c r="AE27" s="127">
        <v>26.081502423818002</v>
      </c>
      <c r="AF27" s="127">
        <v>27.301996811450302</v>
      </c>
      <c r="AG27" s="127">
        <v>28.242468135713999</v>
      </c>
      <c r="AH27" s="127">
        <v>29.106424920981102</v>
      </c>
      <c r="AI27" s="128">
        <v>29.897539122778799</v>
      </c>
      <c r="AJ27" s="127">
        <v>30.554646832075299</v>
      </c>
      <c r="AK27" s="127">
        <v>31.762773225098499</v>
      </c>
      <c r="AL27" s="128">
        <v>33.632222785387903</v>
      </c>
      <c r="AM27" s="127">
        <v>34.739894019624501</v>
      </c>
      <c r="AN27" s="127">
        <v>36.217915771963298</v>
      </c>
      <c r="AO27" s="129">
        <v>37.573808548596098</v>
      </c>
      <c r="AP27" s="72">
        <v>38.420306974913458</v>
      </c>
      <c r="AQ27" s="72">
        <v>39.193949561604107</v>
      </c>
      <c r="AR27" s="72">
        <v>40.504386975413055</v>
      </c>
      <c r="AS27" s="72">
        <v>41.11056452898805</v>
      </c>
      <c r="AT27" s="72">
        <v>41.744792111065593</v>
      </c>
      <c r="AU27" s="132">
        <v>42.681399999999996</v>
      </c>
      <c r="AV27" s="73">
        <f t="shared" si="0"/>
        <v>43.506893310857045</v>
      </c>
      <c r="AW27" s="73">
        <f t="shared" si="1"/>
        <v>44.681627444051337</v>
      </c>
      <c r="AX27" s="73">
        <f t="shared" si="2"/>
        <v>45.948584662449903</v>
      </c>
      <c r="AY27" s="73">
        <f t="shared" si="3"/>
        <v>47.676697075341274</v>
      </c>
      <c r="AZ27" s="73">
        <f t="shared" si="4"/>
        <v>49.183140028582514</v>
      </c>
      <c r="BA27" s="73">
        <f t="shared" si="5"/>
        <v>51.153203821544103</v>
      </c>
      <c r="BB27" s="73">
        <f t="shared" si="6"/>
        <v>53.224412093463371</v>
      </c>
      <c r="BC27" s="73">
        <f t="shared" si="7"/>
        <v>55.126988790438908</v>
      </c>
      <c r="BD27" s="73">
        <f t="shared" si="8"/>
        <v>57.779042099643767</v>
      </c>
      <c r="BE27" s="73">
        <f t="shared" si="9"/>
        <v>60.136596621886113</v>
      </c>
      <c r="BF27" s="73">
        <f t="shared" si="10"/>
        <v>62.134922541864441</v>
      </c>
      <c r="BG27" s="133">
        <f t="shared" si="11"/>
        <v>64.10742546773929</v>
      </c>
      <c r="BS27" s="133">
        <f t="shared" si="12"/>
        <v>105.12501131056625</v>
      </c>
      <c r="BT27" s="134"/>
    </row>
    <row r="28" spans="2:72" ht="15" hidden="1" customHeight="1" x14ac:dyDescent="0.35">
      <c r="B28" s="135">
        <v>34516</v>
      </c>
      <c r="C28" s="136">
        <v>7.5813299388068804</v>
      </c>
      <c r="D28" s="72">
        <v>199407</v>
      </c>
      <c r="E28" s="137">
        <v>13.190297851057201</v>
      </c>
      <c r="F28" s="138">
        <v>13.399482784677099</v>
      </c>
      <c r="G28" s="127">
        <v>13.676479039549299</v>
      </c>
      <c r="H28" s="127">
        <v>14.0011846017488</v>
      </c>
      <c r="I28" s="127">
        <v>14.373032288468</v>
      </c>
      <c r="J28" s="127">
        <v>14.579249405071399</v>
      </c>
      <c r="K28" s="139">
        <v>14.753044769556899</v>
      </c>
      <c r="L28" s="127">
        <v>15.0086067904211</v>
      </c>
      <c r="M28" s="127">
        <v>15.219216276209</v>
      </c>
      <c r="N28" s="139">
        <v>15.5080837991471</v>
      </c>
      <c r="O28" s="127">
        <v>15.7429898135766</v>
      </c>
      <c r="P28" s="127">
        <v>15.9594689819082</v>
      </c>
      <c r="Q28" s="140">
        <v>16.460911345013901</v>
      </c>
      <c r="R28" s="138">
        <v>16.750187767185501</v>
      </c>
      <c r="S28" s="127">
        <v>17.155380526872101</v>
      </c>
      <c r="T28" s="127">
        <v>17.5569987158411</v>
      </c>
      <c r="U28" s="127">
        <v>18.0378905948949</v>
      </c>
      <c r="V28" s="127">
        <v>18.4122444382058</v>
      </c>
      <c r="W28" s="139">
        <v>19.1002503741169</v>
      </c>
      <c r="X28" s="127">
        <v>19.692666221501501</v>
      </c>
      <c r="Y28" s="127">
        <v>20.458600437116701</v>
      </c>
      <c r="Z28" s="139">
        <v>21.7954239340235</v>
      </c>
      <c r="AA28" s="127">
        <v>22.970547569574101</v>
      </c>
      <c r="AB28" s="127">
        <v>23.694892776064901</v>
      </c>
      <c r="AC28" s="140">
        <v>24.3038096860612</v>
      </c>
      <c r="AD28" s="138">
        <v>25.0101369456874</v>
      </c>
      <c r="AE28" s="127">
        <v>25.951924212252901</v>
      </c>
      <c r="AF28" s="127">
        <v>27.166354935399699</v>
      </c>
      <c r="AG28" s="127">
        <v>28.102153806740802</v>
      </c>
      <c r="AH28" s="127">
        <v>28.961818278885598</v>
      </c>
      <c r="AI28" s="128">
        <v>29.749002064338899</v>
      </c>
      <c r="AJ28" s="127">
        <v>30.402845128815802</v>
      </c>
      <c r="AK28" s="127">
        <v>31.604969304067598</v>
      </c>
      <c r="AL28" s="128">
        <v>33.465131058512902</v>
      </c>
      <c r="AM28" s="127">
        <v>34.567299156649398</v>
      </c>
      <c r="AN28" s="127">
        <v>36.037977796148702</v>
      </c>
      <c r="AO28" s="129">
        <v>37.387134221546297</v>
      </c>
      <c r="AP28" s="72">
        <v>38.229427071421242</v>
      </c>
      <c r="AQ28" s="72">
        <v>38.999226044306788</v>
      </c>
      <c r="AR28" s="72">
        <v>40.303152938373046</v>
      </c>
      <c r="AS28" s="72">
        <v>40.906318878506198</v>
      </c>
      <c r="AT28" s="72">
        <v>41.53739548889218</v>
      </c>
      <c r="AU28" s="132">
        <v>42.469299999999997</v>
      </c>
      <c r="AV28" s="73">
        <f t="shared" si="0"/>
        <v>43.290742211339641</v>
      </c>
      <c r="AW28" s="73">
        <f t="shared" si="1"/>
        <v>44.459640026304626</v>
      </c>
      <c r="AX28" s="73">
        <f t="shared" si="2"/>
        <v>45.720302743419417</v>
      </c>
      <c r="AY28" s="73">
        <f t="shared" si="3"/>
        <v>47.439829542176788</v>
      </c>
      <c r="AZ28" s="73">
        <f t="shared" si="4"/>
        <v>48.93878818026878</v>
      </c>
      <c r="BA28" s="73">
        <f t="shared" si="5"/>
        <v>50.899064295403647</v>
      </c>
      <c r="BB28" s="73">
        <f t="shared" si="6"/>
        <v>52.959982383142076</v>
      </c>
      <c r="BC28" s="73">
        <f t="shared" si="7"/>
        <v>54.853106691917212</v>
      </c>
      <c r="BD28" s="73">
        <f t="shared" si="8"/>
        <v>57.491984060595421</v>
      </c>
      <c r="BE28" s="73">
        <f t="shared" si="9"/>
        <v>59.837825772214536</v>
      </c>
      <c r="BF28" s="73">
        <f t="shared" si="10"/>
        <v>61.826223602367861</v>
      </c>
      <c r="BG28" s="133">
        <f t="shared" si="11"/>
        <v>63.788926732307317</v>
      </c>
      <c r="BS28" s="133">
        <f t="shared" si="12"/>
        <v>104.60272886168617</v>
      </c>
      <c r="BT28" s="134"/>
    </row>
    <row r="29" spans="2:72" ht="15" hidden="1" customHeight="1" x14ac:dyDescent="0.35">
      <c r="B29" s="135">
        <v>34547</v>
      </c>
      <c r="C29" s="136">
        <v>7.5737968208231701</v>
      </c>
      <c r="D29" s="72">
        <v>199408</v>
      </c>
      <c r="E29" s="137">
        <v>13.2034173038631</v>
      </c>
      <c r="F29" s="138">
        <v>13.4128102988851</v>
      </c>
      <c r="G29" s="127">
        <v>13.6900820622662</v>
      </c>
      <c r="H29" s="127">
        <v>14.0151105860354</v>
      </c>
      <c r="I29" s="127">
        <v>14.387328123248601</v>
      </c>
      <c r="J29" s="127">
        <v>14.593750349377199</v>
      </c>
      <c r="K29" s="139">
        <v>14.7677185757729</v>
      </c>
      <c r="L29" s="127">
        <v>15.023534786035199</v>
      </c>
      <c r="M29" s="127">
        <v>15.234353750125999</v>
      </c>
      <c r="N29" s="139">
        <v>15.523508589080601</v>
      </c>
      <c r="O29" s="127">
        <v>15.7586482478451</v>
      </c>
      <c r="P29" s="127">
        <v>15.975342732636101</v>
      </c>
      <c r="Q29" s="140">
        <v>16.477283844859802</v>
      </c>
      <c r="R29" s="138">
        <v>16.766847989750801</v>
      </c>
      <c r="S29" s="127">
        <v>17.172443765908199</v>
      </c>
      <c r="T29" s="127">
        <v>17.574461415976199</v>
      </c>
      <c r="U29" s="127">
        <v>18.055831604040399</v>
      </c>
      <c r="V29" s="127">
        <v>18.4305577905414</v>
      </c>
      <c r="W29" s="139">
        <v>19.1192480371109</v>
      </c>
      <c r="X29" s="127">
        <v>19.7122531184793</v>
      </c>
      <c r="Y29" s="127">
        <v>20.478949154479999</v>
      </c>
      <c r="Z29" s="139">
        <v>21.817102294809199</v>
      </c>
      <c r="AA29" s="127">
        <v>22.993394742410398</v>
      </c>
      <c r="AB29" s="127">
        <v>23.718460403651999</v>
      </c>
      <c r="AC29" s="140">
        <v>24.327982960067601</v>
      </c>
      <c r="AD29" s="138">
        <v>25.035012753272099</v>
      </c>
      <c r="AE29" s="127">
        <v>25.977736748767999</v>
      </c>
      <c r="AF29" s="127">
        <v>27.193375379934601</v>
      </c>
      <c r="AG29" s="127">
        <v>28.130105023974501</v>
      </c>
      <c r="AH29" s="127">
        <v>28.990624543336502</v>
      </c>
      <c r="AI29" s="128">
        <v>29.7785912846137</v>
      </c>
      <c r="AJ29" s="127">
        <v>30.4330846803662</v>
      </c>
      <c r="AK29" s="127">
        <v>31.6364045231884</v>
      </c>
      <c r="AL29" s="128">
        <v>33.498416448465697</v>
      </c>
      <c r="AM29" s="127">
        <v>34.601680794959201</v>
      </c>
      <c r="AN29" s="127">
        <v>36.073822214087997</v>
      </c>
      <c r="AO29" s="129">
        <v>37.424320549596402</v>
      </c>
      <c r="AP29" s="72">
        <v>38.267451168369142</v>
      </c>
      <c r="AQ29" s="72">
        <v>39.038015805639894</v>
      </c>
      <c r="AR29" s="72">
        <v>40.343239623213279</v>
      </c>
      <c r="AS29" s="72">
        <v>40.947005489684337</v>
      </c>
      <c r="AT29" s="72">
        <v>41.578709787170361</v>
      </c>
      <c r="AU29" s="132">
        <v>42.511499999999998</v>
      </c>
      <c r="AV29" s="73">
        <f t="shared" si="0"/>
        <v>43.333800439120957</v>
      </c>
      <c r="AW29" s="73">
        <f t="shared" si="1"/>
        <v>44.503860873754697</v>
      </c>
      <c r="AX29" s="73">
        <f t="shared" si="2"/>
        <v>45.765777482571416</v>
      </c>
      <c r="AY29" s="73">
        <f t="shared" si="3"/>
        <v>47.487014572554919</v>
      </c>
      <c r="AZ29" s="73">
        <f t="shared" si="4"/>
        <v>48.987464118383222</v>
      </c>
      <c r="BA29" s="73">
        <f t="shared" si="5"/>
        <v>50.949689980996844</v>
      </c>
      <c r="BB29" s="73">
        <f t="shared" si="6"/>
        <v>53.012657917638933</v>
      </c>
      <c r="BC29" s="73">
        <f t="shared" si="7"/>
        <v>54.907665182758585</v>
      </c>
      <c r="BD29" s="73">
        <f t="shared" si="8"/>
        <v>57.549167255404043</v>
      </c>
      <c r="BE29" s="73">
        <f t="shared" si="9"/>
        <v>59.897342209226878</v>
      </c>
      <c r="BF29" s="73">
        <f t="shared" si="10"/>
        <v>61.887717757532329</v>
      </c>
      <c r="BG29" s="133">
        <f t="shared" si="11"/>
        <v>63.852373048929856</v>
      </c>
      <c r="BS29" s="133">
        <f t="shared" si="12"/>
        <v>104.70676976964488</v>
      </c>
      <c r="BT29" s="134"/>
    </row>
    <row r="30" spans="2:72" ht="15" hidden="1" customHeight="1" x14ac:dyDescent="0.35">
      <c r="B30" s="135">
        <v>34578</v>
      </c>
      <c r="C30" s="136">
        <v>7.5730435090248003</v>
      </c>
      <c r="D30" s="72">
        <v>199409</v>
      </c>
      <c r="E30" s="137">
        <v>13.2047306846752</v>
      </c>
      <c r="F30" s="138">
        <v>13.414144508603499</v>
      </c>
      <c r="G30" s="127">
        <v>13.6914438529816</v>
      </c>
      <c r="H30" s="127">
        <v>14.0165047082463</v>
      </c>
      <c r="I30" s="127">
        <v>14.388759270977999</v>
      </c>
      <c r="J30" s="127">
        <v>14.5952020305022</v>
      </c>
      <c r="K30" s="139">
        <v>14.7691875620035</v>
      </c>
      <c r="L30" s="127">
        <v>15.025029219019</v>
      </c>
      <c r="M30" s="127">
        <v>15.2358691538612</v>
      </c>
      <c r="N30" s="139">
        <v>15.525052755855601</v>
      </c>
      <c r="O30" s="127">
        <v>15.760215804619</v>
      </c>
      <c r="P30" s="127">
        <v>15.976931844615899</v>
      </c>
      <c r="Q30" s="140">
        <v>16.478922886324501</v>
      </c>
      <c r="R30" s="138">
        <v>16.768515834970099</v>
      </c>
      <c r="S30" s="127">
        <v>17.174151956872699</v>
      </c>
      <c r="T30" s="127">
        <v>17.5762095967597</v>
      </c>
      <c r="U30" s="127">
        <v>18.0576276680615</v>
      </c>
      <c r="V30" s="127">
        <v>18.432391129623301</v>
      </c>
      <c r="W30" s="139">
        <v>19.121149882135999</v>
      </c>
      <c r="X30" s="127">
        <v>19.714213951376799</v>
      </c>
      <c r="Y30" s="127">
        <v>20.4809862527745</v>
      </c>
      <c r="Z30" s="139">
        <v>21.8192725029356</v>
      </c>
      <c r="AA30" s="127">
        <v>22.995681959633401</v>
      </c>
      <c r="AB30" s="127">
        <v>23.7208197451823</v>
      </c>
      <c r="AC30" s="140">
        <v>24.3304029325096</v>
      </c>
      <c r="AD30" s="138">
        <v>25.037503055943301</v>
      </c>
      <c r="AE30" s="127">
        <v>25.9803208268291</v>
      </c>
      <c r="AF30" s="127">
        <v>27.196080380967199</v>
      </c>
      <c r="AG30" s="127">
        <v>28.132903204122101</v>
      </c>
      <c r="AH30" s="127">
        <v>28.993508321765201</v>
      </c>
      <c r="AI30" s="128">
        <v>29.781553444295898</v>
      </c>
      <c r="AJ30" s="127">
        <v>30.436111944335199</v>
      </c>
      <c r="AK30" s="127">
        <v>31.639551484744501</v>
      </c>
      <c r="AL30" s="128">
        <v>33.501748629550796</v>
      </c>
      <c r="AM30" s="127">
        <v>34.605122720831602</v>
      </c>
      <c r="AN30" s="127">
        <v>36.0774105779808</v>
      </c>
      <c r="AO30" s="129">
        <v>37.428043251332099</v>
      </c>
      <c r="AP30" s="72">
        <v>38.271257738663422</v>
      </c>
      <c r="AQ30" s="72">
        <v>39.041899026151746</v>
      </c>
      <c r="AR30" s="72">
        <v>40.34725267798531</v>
      </c>
      <c r="AS30" s="72">
        <v>40.951078602734142</v>
      </c>
      <c r="AT30" s="72">
        <v>41.582845737611741</v>
      </c>
      <c r="AU30" s="132">
        <v>42.515799999999999</v>
      </c>
      <c r="AV30" s="73">
        <f t="shared" si="0"/>
        <v>43.338110973333535</v>
      </c>
      <c r="AW30" s="73">
        <f t="shared" si="1"/>
        <v>44.508287797148078</v>
      </c>
      <c r="AX30" s="73">
        <f t="shared" si="2"/>
        <v>45.770329932335912</v>
      </c>
      <c r="AY30" s="73">
        <f t="shared" si="3"/>
        <v>47.491738238582222</v>
      </c>
      <c r="AZ30" s="73">
        <f t="shared" si="4"/>
        <v>48.992337038319391</v>
      </c>
      <c r="BA30" s="73">
        <f t="shared" si="5"/>
        <v>50.954758089022398</v>
      </c>
      <c r="BB30" s="73">
        <f t="shared" si="6"/>
        <v>53.01793123484947</v>
      </c>
      <c r="BC30" s="73">
        <f t="shared" si="7"/>
        <v>54.913127001636795</v>
      </c>
      <c r="BD30" s="73">
        <f t="shared" si="8"/>
        <v>57.554891831874279</v>
      </c>
      <c r="BE30" s="73">
        <f t="shared" si="9"/>
        <v>59.903300365221021</v>
      </c>
      <c r="BF30" s="73">
        <f t="shared" si="10"/>
        <v>61.893873901743753</v>
      </c>
      <c r="BG30" s="133">
        <f t="shared" si="11"/>
        <v>63.85872462289273</v>
      </c>
      <c r="BS30" s="133">
        <f t="shared" si="12"/>
        <v>104.71718524460454</v>
      </c>
      <c r="BT30" s="134"/>
    </row>
    <row r="31" spans="2:72" ht="15" hidden="1" customHeight="1" x14ac:dyDescent="0.35">
      <c r="B31" s="135">
        <v>34608</v>
      </c>
      <c r="C31" s="136">
        <v>7.59413623937919</v>
      </c>
      <c r="D31" s="72">
        <v>199410</v>
      </c>
      <c r="E31" s="137">
        <v>13.168054515726601</v>
      </c>
      <c r="F31" s="138">
        <v>13.3768866922915</v>
      </c>
      <c r="G31" s="127">
        <v>13.6534158371218</v>
      </c>
      <c r="H31" s="127">
        <v>13.9775738351354</v>
      </c>
      <c r="I31" s="127">
        <v>14.3487944599882</v>
      </c>
      <c r="J31" s="127">
        <v>14.5546638242871</v>
      </c>
      <c r="K31" s="139">
        <v>14.728166110586301</v>
      </c>
      <c r="L31" s="127">
        <v>14.9832971668285</v>
      </c>
      <c r="M31" s="127">
        <v>15.193551493281101</v>
      </c>
      <c r="N31" s="139">
        <v>15.481931887175501</v>
      </c>
      <c r="O31" s="127">
        <v>15.716441770046099</v>
      </c>
      <c r="P31" s="127">
        <v>15.9325558807582</v>
      </c>
      <c r="Q31" s="140">
        <v>16.433152641228101</v>
      </c>
      <c r="R31" s="138">
        <v>16.721941244812498</v>
      </c>
      <c r="S31" s="127">
        <v>17.126450711481102</v>
      </c>
      <c r="T31" s="127">
        <v>17.527391635375899</v>
      </c>
      <c r="U31" s="127">
        <v>18.007472566910302</v>
      </c>
      <c r="V31" s="127">
        <v>18.381195122121099</v>
      </c>
      <c r="W31" s="139">
        <v>19.0680408456614</v>
      </c>
      <c r="X31" s="127">
        <v>19.659457678126302</v>
      </c>
      <c r="Y31" s="127">
        <v>20.424100267745501</v>
      </c>
      <c r="Z31" s="139">
        <v>21.7586694248598</v>
      </c>
      <c r="AA31" s="127">
        <v>22.9318114016659</v>
      </c>
      <c r="AB31" s="127">
        <v>23.654935115396999</v>
      </c>
      <c r="AC31" s="140">
        <v>24.262825184061001</v>
      </c>
      <c r="AD31" s="138">
        <v>24.9679613353237</v>
      </c>
      <c r="AE31" s="127">
        <v>25.908160427746601</v>
      </c>
      <c r="AF31" s="127">
        <v>27.120543207009501</v>
      </c>
      <c r="AG31" s="127">
        <v>28.054764002682301</v>
      </c>
      <c r="AH31" s="127">
        <v>28.9129787876902</v>
      </c>
      <c r="AI31" s="128">
        <v>29.698835113134301</v>
      </c>
      <c r="AJ31" s="127">
        <v>30.351575575478801</v>
      </c>
      <c r="AK31" s="127">
        <v>31.5516725598786</v>
      </c>
      <c r="AL31" s="128">
        <v>33.4086974479589</v>
      </c>
      <c r="AM31" s="127">
        <v>34.509006915238501</v>
      </c>
      <c r="AN31" s="127">
        <v>35.977205489578502</v>
      </c>
      <c r="AO31" s="129">
        <v>37.324086777665102</v>
      </c>
      <c r="AP31" s="72">
        <v>38.164959234875845</v>
      </c>
      <c r="AQ31" s="72">
        <v>38.933460064468157</v>
      </c>
      <c r="AR31" s="72">
        <v>40.235188093620309</v>
      </c>
      <c r="AS31" s="72">
        <v>40.837336890515459</v>
      </c>
      <c r="AT31" s="72">
        <v>41.467349290765881</v>
      </c>
      <c r="AU31" s="132">
        <v>42.3977</v>
      </c>
      <c r="AV31" s="73">
        <f t="shared" si="0"/>
        <v>43.217739273377845</v>
      </c>
      <c r="AW31" s="73">
        <f t="shared" si="1"/>
        <v>44.384665928452506</v>
      </c>
      <c r="AX31" s="73">
        <f t="shared" si="2"/>
        <v>45.643202738793079</v>
      </c>
      <c r="AY31" s="73">
        <f t="shared" si="3"/>
        <v>47.35982982962674</v>
      </c>
      <c r="AZ31" s="73">
        <f t="shared" si="4"/>
        <v>48.856260712848425</v>
      </c>
      <c r="BA31" s="73">
        <f t="shared" si="5"/>
        <v>50.81323113470313</v>
      </c>
      <c r="BB31" s="73">
        <f t="shared" si="6"/>
        <v>52.870673812512827</v>
      </c>
      <c r="BC31" s="73">
        <f t="shared" si="7"/>
        <v>54.760605668827971</v>
      </c>
      <c r="BD31" s="73">
        <f t="shared" si="8"/>
        <v>57.395032991353261</v>
      </c>
      <c r="BE31" s="73">
        <f t="shared" si="9"/>
        <v>59.736918814757175</v>
      </c>
      <c r="BF31" s="73">
        <f t="shared" si="10"/>
        <v>61.72196352883941</v>
      </c>
      <c r="BG31" s="133">
        <f t="shared" si="11"/>
        <v>63.681356872725004</v>
      </c>
      <c r="BS31" s="133">
        <f t="shared" si="12"/>
        <v>104.42633302886713</v>
      </c>
      <c r="BT31" s="134"/>
    </row>
    <row r="32" spans="2:72" ht="15" hidden="1" customHeight="1" x14ac:dyDescent="0.35">
      <c r="B32" s="135">
        <v>34639</v>
      </c>
      <c r="C32" s="136">
        <v>7.6559078068456197</v>
      </c>
      <c r="D32" s="72">
        <v>199411</v>
      </c>
      <c r="E32" s="137">
        <v>13.061808282302399</v>
      </c>
      <c r="F32" s="138">
        <v>13.268955499851501</v>
      </c>
      <c r="G32" s="127">
        <v>13.543253473779799</v>
      </c>
      <c r="H32" s="127">
        <v>13.8647960082653</v>
      </c>
      <c r="I32" s="127">
        <v>14.233021445551699</v>
      </c>
      <c r="J32" s="127">
        <v>14.437229756237199</v>
      </c>
      <c r="K32" s="139">
        <v>14.609332142164799</v>
      </c>
      <c r="L32" s="127">
        <v>14.8624046776344</v>
      </c>
      <c r="M32" s="127">
        <v>15.070962570477899</v>
      </c>
      <c r="N32" s="139">
        <v>15.3570161718603</v>
      </c>
      <c r="O32" s="127">
        <v>15.589633915559901</v>
      </c>
      <c r="P32" s="127">
        <v>15.804004313088999</v>
      </c>
      <c r="Q32" s="140">
        <v>16.300562016749002</v>
      </c>
      <c r="R32" s="138">
        <v>16.587020534188198</v>
      </c>
      <c r="S32" s="127">
        <v>16.9882662228122</v>
      </c>
      <c r="T32" s="127">
        <v>17.385972161391798</v>
      </c>
      <c r="U32" s="127">
        <v>17.862179567748001</v>
      </c>
      <c r="V32" s="127">
        <v>18.232886748607999</v>
      </c>
      <c r="W32" s="139">
        <v>18.9141906686129</v>
      </c>
      <c r="X32" s="127">
        <v>19.5008356639959</v>
      </c>
      <c r="Y32" s="127">
        <v>20.2593087473327</v>
      </c>
      <c r="Z32" s="139">
        <v>21.5831099549358</v>
      </c>
      <c r="AA32" s="127">
        <v>22.746786454806099</v>
      </c>
      <c r="AB32" s="127">
        <v>23.464075656628701</v>
      </c>
      <c r="AC32" s="140">
        <v>24.0670609741729</v>
      </c>
      <c r="AD32" s="138">
        <v>24.766507745881899</v>
      </c>
      <c r="AE32" s="127">
        <v>25.699120857238299</v>
      </c>
      <c r="AF32" s="127">
        <v>26.901721545789901</v>
      </c>
      <c r="AG32" s="127">
        <v>27.8284045961862</v>
      </c>
      <c r="AH32" s="127">
        <v>28.679694889176901</v>
      </c>
      <c r="AI32" s="128">
        <v>29.4592105456565</v>
      </c>
      <c r="AJ32" s="127">
        <v>30.106684382210201</v>
      </c>
      <c r="AK32" s="127">
        <v>31.297098403634401</v>
      </c>
      <c r="AL32" s="128">
        <v>33.139139916646101</v>
      </c>
      <c r="AM32" s="127">
        <v>34.230571554907002</v>
      </c>
      <c r="AN32" s="127">
        <v>35.686923992958903</v>
      </c>
      <c r="AO32" s="129">
        <v>37.022937991305902</v>
      </c>
      <c r="AP32" s="72">
        <v>37.857025882788882</v>
      </c>
      <c r="AQ32" s="72">
        <v>38.61932607595233</v>
      </c>
      <c r="AR32" s="72">
        <v>39.910551133699336</v>
      </c>
      <c r="AS32" s="72">
        <v>40.507841502832463</v>
      </c>
      <c r="AT32" s="72">
        <v>41.132770658290944</v>
      </c>
      <c r="AU32" s="132">
        <v>42.055599999999998</v>
      </c>
      <c r="AV32" s="73">
        <f t="shared" si="0"/>
        <v>42.869037647832549</v>
      </c>
      <c r="AW32" s="73">
        <f t="shared" si="1"/>
        <v>44.026548974193624</v>
      </c>
      <c r="AX32" s="73">
        <f t="shared" si="2"/>
        <v>45.274931300774682</v>
      </c>
      <c r="AY32" s="73">
        <f t="shared" si="3"/>
        <v>46.977707813880471</v>
      </c>
      <c r="AZ32" s="73">
        <f t="shared" si="4"/>
        <v>48.462064768889604</v>
      </c>
      <c r="BA32" s="73">
        <f t="shared" si="5"/>
        <v>50.403245406763986</v>
      </c>
      <c r="BB32" s="73">
        <f t="shared" si="6"/>
        <v>52.444087641832326</v>
      </c>
      <c r="BC32" s="73">
        <f t="shared" si="7"/>
        <v>54.318770613741506</v>
      </c>
      <c r="BD32" s="73">
        <f t="shared" si="8"/>
        <v>56.931942102315496</v>
      </c>
      <c r="BE32" s="73">
        <f t="shared" si="9"/>
        <v>59.254932458089854</v>
      </c>
      <c r="BF32" s="73">
        <f t="shared" si="10"/>
        <v>61.223960871222097</v>
      </c>
      <c r="BG32" s="133">
        <f t="shared" si="11"/>
        <v>63.167544881820419</v>
      </c>
      <c r="BS32" s="133">
        <f t="shared" si="12"/>
        <v>103.5837708613608</v>
      </c>
      <c r="BT32" s="134"/>
    </row>
    <row r="33" spans="2:72" ht="15" hidden="1" customHeight="1" x14ac:dyDescent="0.35">
      <c r="B33" s="141">
        <v>34669</v>
      </c>
      <c r="C33" s="142">
        <v>7.6687141074179301</v>
      </c>
      <c r="D33" s="109">
        <v>199412</v>
      </c>
      <c r="E33" s="143">
        <v>13.0399958323222</v>
      </c>
      <c r="F33" s="144">
        <v>13.246797126226999</v>
      </c>
      <c r="G33" s="145">
        <v>13.520637038705701</v>
      </c>
      <c r="H33" s="145">
        <v>13.841642616110001</v>
      </c>
      <c r="I33" s="145">
        <v>14.209253138618999</v>
      </c>
      <c r="J33" s="145">
        <v>14.413120433461501</v>
      </c>
      <c r="K33" s="146">
        <v>14.5849354185482</v>
      </c>
      <c r="L33" s="145">
        <v>14.8375853377994</v>
      </c>
      <c r="M33" s="145">
        <v>15.0457949512541</v>
      </c>
      <c r="N33" s="146">
        <v>15.331370859982</v>
      </c>
      <c r="O33" s="145">
        <v>15.5636001457598</v>
      </c>
      <c r="P33" s="145">
        <v>15.7776125573599</v>
      </c>
      <c r="Q33" s="147">
        <v>16.273341038921401</v>
      </c>
      <c r="R33" s="144">
        <v>16.559321187520101</v>
      </c>
      <c r="S33" s="145">
        <v>16.959896819493199</v>
      </c>
      <c r="T33" s="145">
        <v>17.356938612595801</v>
      </c>
      <c r="U33" s="145">
        <v>17.8323507806506</v>
      </c>
      <c r="V33" s="145">
        <v>18.2024389023677</v>
      </c>
      <c r="W33" s="146">
        <v>18.882605084981599</v>
      </c>
      <c r="X33" s="145">
        <v>19.468270417798699</v>
      </c>
      <c r="Y33" s="145">
        <v>20.225476895789999</v>
      </c>
      <c r="Z33" s="146">
        <v>21.547067433399999</v>
      </c>
      <c r="AA33" s="145">
        <v>22.708800662101599</v>
      </c>
      <c r="AB33" s="145">
        <v>23.424892033233601</v>
      </c>
      <c r="AC33" s="147">
        <v>24.026870400836899</v>
      </c>
      <c r="AD33" s="138">
        <v>24.725149137661901</v>
      </c>
      <c r="AE33" s="127">
        <v>25.6562048400897</v>
      </c>
      <c r="AF33" s="127">
        <v>26.8567972563716</v>
      </c>
      <c r="AG33" s="127">
        <v>27.7819328006915</v>
      </c>
      <c r="AH33" s="127">
        <v>28.6318014890673</v>
      </c>
      <c r="AI33" s="128">
        <v>29.410015400344498</v>
      </c>
      <c r="AJ33" s="127">
        <v>30.0564079937527</v>
      </c>
      <c r="AK33" s="127">
        <v>31.244834093923</v>
      </c>
      <c r="AL33" s="128">
        <v>33.083799506176199</v>
      </c>
      <c r="AM33" s="127">
        <v>34.173408517929303</v>
      </c>
      <c r="AN33" s="127">
        <v>35.6273289332457</v>
      </c>
      <c r="AO33" s="129">
        <v>36.961111866958902</v>
      </c>
      <c r="AP33" s="72">
        <v>37.793806880823517</v>
      </c>
      <c r="AQ33" s="72">
        <v>38.554834077593668</v>
      </c>
      <c r="AR33" s="72">
        <v>39.843902865597876</v>
      </c>
      <c r="AS33" s="72">
        <v>40.440195795018305</v>
      </c>
      <c r="AT33" s="72">
        <v>41.064081355619926</v>
      </c>
      <c r="AU33" s="132">
        <v>41.985399999999998</v>
      </c>
      <c r="AV33" s="73">
        <f t="shared" si="0"/>
        <v>42.797448881622998</v>
      </c>
      <c r="AW33" s="73">
        <f t="shared" si="1"/>
        <v>43.953027232291724</v>
      </c>
      <c r="AX33" s="73">
        <f t="shared" si="2"/>
        <v>45.199324833965917</v>
      </c>
      <c r="AY33" s="73">
        <f t="shared" si="3"/>
        <v>46.899257810654923</v>
      </c>
      <c r="AZ33" s="73">
        <f t="shared" si="4"/>
        <v>48.381135977035854</v>
      </c>
      <c r="BA33" s="73">
        <f t="shared" si="5"/>
        <v>50.319074957656412</v>
      </c>
      <c r="BB33" s="73">
        <f t="shared" si="6"/>
        <v>52.356509106477581</v>
      </c>
      <c r="BC33" s="73">
        <f t="shared" si="7"/>
        <v>54.228061468315794</v>
      </c>
      <c r="BD33" s="73">
        <f t="shared" si="8"/>
        <v>56.836869114521832</v>
      </c>
      <c r="BE33" s="73">
        <f t="shared" si="9"/>
        <v>59.155980213317001</v>
      </c>
      <c r="BF33" s="73">
        <f t="shared" si="10"/>
        <v>61.121720465052071</v>
      </c>
      <c r="BG33" s="133">
        <f t="shared" si="11"/>
        <v>63.062058804905774</v>
      </c>
      <c r="BS33" s="133">
        <f t="shared" si="12"/>
        <v>103.41079206915614</v>
      </c>
      <c r="BT33" s="134"/>
    </row>
    <row r="34" spans="2:72" ht="15" hidden="1" customHeight="1" x14ac:dyDescent="0.35">
      <c r="B34" s="119">
        <v>34700</v>
      </c>
      <c r="C34" s="120">
        <v>7.7771910063833696</v>
      </c>
      <c r="D34" s="121">
        <v>199501</v>
      </c>
      <c r="E34" s="122">
        <v>12.858112899364601</v>
      </c>
      <c r="F34" s="123">
        <v>13.062029711835599</v>
      </c>
      <c r="G34" s="124">
        <v>13.332050082722199</v>
      </c>
      <c r="H34" s="124">
        <v>13.648578247965901</v>
      </c>
      <c r="I34" s="124">
        <v>14.0110613087119</v>
      </c>
      <c r="J34" s="124">
        <v>14.212085045780499</v>
      </c>
      <c r="K34" s="125">
        <v>14.3815035413426</v>
      </c>
      <c r="L34" s="124">
        <v>14.6306294787678</v>
      </c>
      <c r="M34" s="124">
        <v>14.8359349674319</v>
      </c>
      <c r="N34" s="125">
        <v>15.117527639927999</v>
      </c>
      <c r="O34" s="124">
        <v>15.346517772552801</v>
      </c>
      <c r="P34" s="124">
        <v>15.557545121457199</v>
      </c>
      <c r="Q34" s="126">
        <v>16.0463591414394</v>
      </c>
      <c r="R34" s="123">
        <v>16.328350415435398</v>
      </c>
      <c r="S34" s="124">
        <v>16.723338785590901</v>
      </c>
      <c r="T34" s="124">
        <v>17.114842607150798</v>
      </c>
      <c r="U34" s="124">
        <v>17.5836236872358</v>
      </c>
      <c r="V34" s="124">
        <v>17.9485497894327</v>
      </c>
      <c r="W34" s="125">
        <v>18.619228958263498</v>
      </c>
      <c r="X34" s="124">
        <v>19.1967253829127</v>
      </c>
      <c r="Y34" s="124">
        <v>19.943370282753001</v>
      </c>
      <c r="Z34" s="125">
        <v>21.246527166990699</v>
      </c>
      <c r="AA34" s="124">
        <v>22.392056445195099</v>
      </c>
      <c r="AB34" s="124">
        <v>23.098159715063701</v>
      </c>
      <c r="AC34" s="126">
        <v>23.691741638949999</v>
      </c>
      <c r="AD34" s="138">
        <v>24.380280726597999</v>
      </c>
      <c r="AE34" s="127">
        <v>25.298349987612699</v>
      </c>
      <c r="AF34" s="127">
        <v>26.482196442257202</v>
      </c>
      <c r="AG34" s="127">
        <v>27.394428120015501</v>
      </c>
      <c r="AH34" s="127">
        <v>28.232442770118698</v>
      </c>
      <c r="AI34" s="128">
        <v>28.9998020898398</v>
      </c>
      <c r="AJ34" s="127">
        <v>29.637178746261299</v>
      </c>
      <c r="AK34" s="127">
        <v>30.809028581570701</v>
      </c>
      <c r="AL34" s="128">
        <v>32.622343953203597</v>
      </c>
      <c r="AM34" s="127">
        <v>33.696755008961603</v>
      </c>
      <c r="AN34" s="127">
        <v>35.130396022902097</v>
      </c>
      <c r="AO34" s="129">
        <v>36.445575242700698</v>
      </c>
      <c r="AP34" s="72">
        <v>37.266655758115398</v>
      </c>
      <c r="AQ34" s="72">
        <v>38.017068085035213</v>
      </c>
      <c r="AR34" s="72">
        <v>39.288156835701898</v>
      </c>
      <c r="AS34" s="72">
        <v>39.87613262236404</v>
      </c>
      <c r="AT34" s="72">
        <v>40.491316175921241</v>
      </c>
      <c r="AU34" s="132">
        <v>41.399799999999999</v>
      </c>
      <c r="AV34" s="73">
        <f t="shared" si="0"/>
        <v>42.200506549295056</v>
      </c>
      <c r="AW34" s="73">
        <f t="shared" si="1"/>
        <v>43.339966798210945</v>
      </c>
      <c r="AX34" s="73">
        <f t="shared" si="2"/>
        <v>44.568880938567709</v>
      </c>
      <c r="AY34" s="73">
        <f t="shared" si="3"/>
        <v>46.245103110467568</v>
      </c>
      <c r="AZ34" s="73">
        <f t="shared" si="4"/>
        <v>47.706311918464259</v>
      </c>
      <c r="BA34" s="73">
        <f t="shared" si="5"/>
        <v>49.617220367003327</v>
      </c>
      <c r="BB34" s="73">
        <f t="shared" si="6"/>
        <v>51.626236216964536</v>
      </c>
      <c r="BC34" s="73">
        <f t="shared" si="7"/>
        <v>53.471684012732936</v>
      </c>
      <c r="BD34" s="73">
        <f t="shared" si="8"/>
        <v>56.044103795605608</v>
      </c>
      <c r="BE34" s="73">
        <f t="shared" si="9"/>
        <v>58.330867742305998</v>
      </c>
      <c r="BF34" s="73">
        <f t="shared" si="10"/>
        <v>60.269189687546508</v>
      </c>
      <c r="BG34" s="133">
        <f t="shared" si="11"/>
        <v>62.182464028859052</v>
      </c>
      <c r="BS34" s="133">
        <f t="shared" si="12"/>
        <v>101.96840984734693</v>
      </c>
      <c r="BT34" s="134"/>
    </row>
    <row r="35" spans="2:72" ht="15" hidden="1" customHeight="1" x14ac:dyDescent="0.35">
      <c r="B35" s="135">
        <v>34731</v>
      </c>
      <c r="C35" s="136">
        <v>7.8073234783182102</v>
      </c>
      <c r="D35" s="72">
        <v>199502</v>
      </c>
      <c r="E35" s="137">
        <v>12.8084868364569</v>
      </c>
      <c r="F35" s="138">
        <v>13.0116166291963</v>
      </c>
      <c r="G35" s="127">
        <v>13.280594852761901</v>
      </c>
      <c r="H35" s="127">
        <v>13.595901373215</v>
      </c>
      <c r="I35" s="127">
        <v>13.9569854256215</v>
      </c>
      <c r="J35" s="127">
        <v>14.1572333088227</v>
      </c>
      <c r="K35" s="139">
        <v>14.325997931379799</v>
      </c>
      <c r="L35" s="127">
        <v>14.5741623638362</v>
      </c>
      <c r="M35" s="127">
        <v>14.7786754731539</v>
      </c>
      <c r="N35" s="139">
        <v>15.059181334872299</v>
      </c>
      <c r="O35" s="127">
        <v>15.2872876769428</v>
      </c>
      <c r="P35" s="127">
        <v>15.497500562902699</v>
      </c>
      <c r="Q35" s="140">
        <v>15.9844279984775</v>
      </c>
      <c r="R35" s="138">
        <v>16.265330923287799</v>
      </c>
      <c r="S35" s="127">
        <v>16.658794830416898</v>
      </c>
      <c r="T35" s="127">
        <v>17.048787637613401</v>
      </c>
      <c r="U35" s="127">
        <v>17.515759450696901</v>
      </c>
      <c r="V35" s="127">
        <v>17.879277115602399</v>
      </c>
      <c r="W35" s="139">
        <v>18.547367788991998</v>
      </c>
      <c r="X35" s="127">
        <v>19.122635358277801</v>
      </c>
      <c r="Y35" s="127">
        <v>19.866398571897101</v>
      </c>
      <c r="Z35" s="139">
        <v>21.164525904285199</v>
      </c>
      <c r="AA35" s="127">
        <v>22.3056339965452</v>
      </c>
      <c r="AB35" s="127">
        <v>23.009012051169201</v>
      </c>
      <c r="AC35" s="140">
        <v>23.6003030374874</v>
      </c>
      <c r="AD35" s="138">
        <v>24.2861846990928</v>
      </c>
      <c r="AE35" s="127">
        <v>25.2007106592159</v>
      </c>
      <c r="AF35" s="127">
        <v>26.379988042248399</v>
      </c>
      <c r="AG35" s="127">
        <v>27.288698949347701</v>
      </c>
      <c r="AH35" s="127">
        <v>28.123479270427001</v>
      </c>
      <c r="AI35" s="128">
        <v>28.887876956339898</v>
      </c>
      <c r="AJ35" s="127">
        <v>29.5227936488231</v>
      </c>
      <c r="AK35" s="127">
        <v>30.690120713637199</v>
      </c>
      <c r="AL35" s="128">
        <v>32.496437569748601</v>
      </c>
      <c r="AM35" s="127">
        <v>33.566701921316103</v>
      </c>
      <c r="AN35" s="127">
        <v>34.994809778120498</v>
      </c>
      <c r="AO35" s="129">
        <v>36.304913045700701</v>
      </c>
      <c r="AP35" s="72">
        <v>37.1228245896163</v>
      </c>
      <c r="AQ35" s="72">
        <v>37.870340689878766</v>
      </c>
      <c r="AR35" s="72">
        <v>39.136523656096713</v>
      </c>
      <c r="AS35" s="72">
        <v>39.722230142154217</v>
      </c>
      <c r="AT35" s="72">
        <v>40.335039386357664</v>
      </c>
      <c r="AU35" s="132">
        <v>41.24</v>
      </c>
      <c r="AV35" s="73">
        <f t="shared" si="0"/>
        <v>42.037633116067383</v>
      </c>
      <c r="AW35" s="73">
        <f t="shared" si="1"/>
        <v>43.172695602540529</v>
      </c>
      <c r="AX35" s="73">
        <f t="shared" si="2"/>
        <v>44.3968667319349</v>
      </c>
      <c r="AY35" s="73">
        <f t="shared" si="3"/>
        <v>46.066619501395934</v>
      </c>
      <c r="AZ35" s="73">
        <f t="shared" si="4"/>
        <v>47.522188753977737</v>
      </c>
      <c r="BA35" s="73">
        <f t="shared" si="5"/>
        <v>49.425722025177791</v>
      </c>
      <c r="BB35" s="73">
        <f t="shared" si="6"/>
        <v>51.42698405094</v>
      </c>
      <c r="BC35" s="73">
        <f t="shared" si="7"/>
        <v>53.265309315655649</v>
      </c>
      <c r="BD35" s="73">
        <f t="shared" si="8"/>
        <v>55.827800809130892</v>
      </c>
      <c r="BE35" s="73">
        <f t="shared" si="9"/>
        <v>58.105738959047414</v>
      </c>
      <c r="BF35" s="73">
        <f t="shared" si="10"/>
        <v>60.036579924182789</v>
      </c>
      <c r="BG35" s="133">
        <f t="shared" si="11"/>
        <v>61.942469956960743</v>
      </c>
      <c r="BS35" s="133">
        <f t="shared" si="12"/>
        <v>101.57486137244406</v>
      </c>
      <c r="BT35" s="134"/>
    </row>
    <row r="36" spans="2:72" ht="15" hidden="1" customHeight="1" x14ac:dyDescent="0.35">
      <c r="B36" s="135">
        <v>34759</v>
      </c>
      <c r="C36" s="136">
        <v>7.7606181468192004</v>
      </c>
      <c r="D36" s="72">
        <v>199503</v>
      </c>
      <c r="E36" s="137">
        <v>12.8855714980625</v>
      </c>
      <c r="F36" s="138">
        <v>13.0899237764503</v>
      </c>
      <c r="G36" s="127">
        <v>13.360520777909599</v>
      </c>
      <c r="H36" s="127">
        <v>13.6777248914774</v>
      </c>
      <c r="I36" s="127">
        <v>14.040982037579299</v>
      </c>
      <c r="J36" s="127">
        <v>14.24243506238</v>
      </c>
      <c r="K36" s="139">
        <v>14.4122153524384</v>
      </c>
      <c r="L36" s="127">
        <v>14.661873300213401</v>
      </c>
      <c r="M36" s="127">
        <v>14.867617220323</v>
      </c>
      <c r="N36" s="139">
        <v>15.1498112361305</v>
      </c>
      <c r="O36" s="127">
        <v>15.379290378939499</v>
      </c>
      <c r="P36" s="127">
        <v>15.5907683783657</v>
      </c>
      <c r="Q36" s="140">
        <v>16.080626264436098</v>
      </c>
      <c r="R36" s="138">
        <v>16.363219732960101</v>
      </c>
      <c r="S36" s="127">
        <v>16.759051603809102</v>
      </c>
      <c r="T36" s="127">
        <v>17.151391484782099</v>
      </c>
      <c r="U36" s="127">
        <v>17.621173650458399</v>
      </c>
      <c r="V36" s="127">
        <v>17.9868790551449</v>
      </c>
      <c r="W36" s="139">
        <v>18.6589904644839</v>
      </c>
      <c r="X36" s="127">
        <v>19.2377201371764</v>
      </c>
      <c r="Y36" s="127">
        <v>19.985959502925802</v>
      </c>
      <c r="Z36" s="139">
        <v>21.291899288682998</v>
      </c>
      <c r="AA36" s="127">
        <v>22.439874853445399</v>
      </c>
      <c r="AB36" s="127">
        <v>23.147486012261499</v>
      </c>
      <c r="AC36" s="140">
        <v>23.742335534898</v>
      </c>
      <c r="AD36" s="138">
        <v>24.4323450030478</v>
      </c>
      <c r="AE36" s="127">
        <v>25.352374808009401</v>
      </c>
      <c r="AF36" s="127">
        <v>26.538749375836002</v>
      </c>
      <c r="AG36" s="127">
        <v>27.452929131337601</v>
      </c>
      <c r="AH36" s="127">
        <v>28.292733368152302</v>
      </c>
      <c r="AI36" s="128">
        <v>29.061731389585201</v>
      </c>
      <c r="AJ36" s="127">
        <v>29.7004691687441</v>
      </c>
      <c r="AK36" s="127">
        <v>30.874821498363101</v>
      </c>
      <c r="AL36" s="128">
        <v>32.692009218877303</v>
      </c>
      <c r="AM36" s="127">
        <v>33.768714687683897</v>
      </c>
      <c r="AN36" s="127">
        <v>35.205417253003397</v>
      </c>
      <c r="AO36" s="129">
        <v>36.523405048111201</v>
      </c>
      <c r="AP36" s="72">
        <v>37.346238987263</v>
      </c>
      <c r="AQ36" s="72">
        <v>38.09825382546142</v>
      </c>
      <c r="AR36" s="72">
        <v>39.372056995902383</v>
      </c>
      <c r="AS36" s="72">
        <v>39.961288409365793</v>
      </c>
      <c r="AT36" s="72">
        <v>40.577785692119093</v>
      </c>
      <c r="AU36" s="132">
        <v>41.488199999999999</v>
      </c>
      <c r="AV36" s="73">
        <f t="shared" si="0"/>
        <v>42.290626054642047</v>
      </c>
      <c r="AW36" s="73">
        <f t="shared" si="1"/>
        <v>43.432519629657357</v>
      </c>
      <c r="AX36" s="73">
        <f t="shared" si="2"/>
        <v>44.664058125584674</v>
      </c>
      <c r="AY36" s="73">
        <f t="shared" si="3"/>
        <v>46.343859882786596</v>
      </c>
      <c r="AZ36" s="73">
        <f t="shared" si="4"/>
        <v>47.808189113397916</v>
      </c>
      <c r="BA36" s="73">
        <f t="shared" si="5"/>
        <v>49.723178321582473</v>
      </c>
      <c r="BB36" s="73">
        <f t="shared" si="6"/>
        <v>51.736484440297239</v>
      </c>
      <c r="BC36" s="73">
        <f t="shared" si="7"/>
        <v>53.585873203985166</v>
      </c>
      <c r="BD36" s="73">
        <f t="shared" si="8"/>
        <v>56.163786409030543</v>
      </c>
      <c r="BE36" s="73">
        <f t="shared" si="9"/>
        <v>58.455433757674967</v>
      </c>
      <c r="BF36" s="73">
        <f t="shared" si="10"/>
        <v>60.397895004293389</v>
      </c>
      <c r="BG36" s="133">
        <f t="shared" si="11"/>
        <v>62.315255157633587</v>
      </c>
      <c r="BS36" s="133">
        <f t="shared" si="12"/>
        <v>102.18616416851198</v>
      </c>
      <c r="BT36" s="134"/>
    </row>
    <row r="37" spans="2:72" ht="15" hidden="1" customHeight="1" x14ac:dyDescent="0.35">
      <c r="B37" s="135">
        <v>34790</v>
      </c>
      <c r="C37" s="136">
        <v>8.0205107172572401</v>
      </c>
      <c r="D37" s="72">
        <v>199504</v>
      </c>
      <c r="E37" s="137">
        <v>12.4680339600864</v>
      </c>
      <c r="F37" s="138">
        <v>12.6657645106594</v>
      </c>
      <c r="G37" s="127">
        <v>12.9275932238212</v>
      </c>
      <c r="H37" s="127">
        <v>13.234518815816701</v>
      </c>
      <c r="I37" s="127">
        <v>13.586005161185399</v>
      </c>
      <c r="J37" s="127">
        <v>13.780930404117401</v>
      </c>
      <c r="K37" s="139">
        <v>13.945209219575499</v>
      </c>
      <c r="L37" s="127">
        <v>14.1867773775522</v>
      </c>
      <c r="M37" s="127">
        <v>14.3858544757929</v>
      </c>
      <c r="N37" s="139">
        <v>14.6589044195188</v>
      </c>
      <c r="O37" s="127">
        <v>14.880947636314</v>
      </c>
      <c r="P37" s="127">
        <v>15.0855730096669</v>
      </c>
      <c r="Q37" s="140">
        <v>15.559557788693599</v>
      </c>
      <c r="R37" s="138">
        <v>15.8329942414722</v>
      </c>
      <c r="S37" s="127">
        <v>16.215999776692101</v>
      </c>
      <c r="T37" s="127">
        <v>16.595626474708801</v>
      </c>
      <c r="U37" s="127">
        <v>17.050186056825599</v>
      </c>
      <c r="V37" s="127">
        <v>17.404041328646901</v>
      </c>
      <c r="W37" s="139">
        <v>18.054373980005</v>
      </c>
      <c r="X37" s="127">
        <v>18.614350789254299</v>
      </c>
      <c r="Y37" s="127">
        <v>19.338344585248599</v>
      </c>
      <c r="Z37" s="139">
        <v>20.601967359069398</v>
      </c>
      <c r="AA37" s="127">
        <v>21.7127445045735</v>
      </c>
      <c r="AB37" s="127">
        <v>22.397426589491701</v>
      </c>
      <c r="AC37" s="140">
        <v>22.9730009092251</v>
      </c>
      <c r="AD37" s="138">
        <v>23.640651659753701</v>
      </c>
      <c r="AE37" s="127">
        <v>24.5308692845039</v>
      </c>
      <c r="AF37" s="127">
        <v>25.678801171209098</v>
      </c>
      <c r="AG37" s="127">
        <v>26.5633583085414</v>
      </c>
      <c r="AH37" s="127">
        <v>27.375949953856001</v>
      </c>
      <c r="AI37" s="128">
        <v>28.120029752560001</v>
      </c>
      <c r="AJ37" s="127">
        <v>28.738070195961502</v>
      </c>
      <c r="AK37" s="127">
        <v>29.874369406981899</v>
      </c>
      <c r="AL37" s="128">
        <v>31.632673896203102</v>
      </c>
      <c r="AM37" s="127">
        <v>32.674490345873899</v>
      </c>
      <c r="AN37" s="127">
        <v>34.064638728321697</v>
      </c>
      <c r="AO37" s="129">
        <v>35.339919113895199</v>
      </c>
      <c r="AP37" s="72">
        <v>36.136090358484395</v>
      </c>
      <c r="AQ37" s="72">
        <v>36.863737288429</v>
      </c>
      <c r="AR37" s="72">
        <v>38.096264785553338</v>
      </c>
      <c r="AS37" s="72">
        <v>38.666403042480169</v>
      </c>
      <c r="AT37" s="72">
        <v>39.262923659266541</v>
      </c>
      <c r="AU37" s="132">
        <v>40.143799999999999</v>
      </c>
      <c r="AV37" s="73">
        <f t="shared" si="0"/>
        <v>40.920262009478918</v>
      </c>
      <c r="AW37" s="73">
        <f t="shared" si="1"/>
        <v>42.02515424295386</v>
      </c>
      <c r="AX37" s="73">
        <f t="shared" si="2"/>
        <v>43.216786588689111</v>
      </c>
      <c r="AY37" s="73">
        <f t="shared" si="3"/>
        <v>44.842156899827849</v>
      </c>
      <c r="AZ37" s="73">
        <f t="shared" si="4"/>
        <v>46.259036747086029</v>
      </c>
      <c r="BA37" s="73">
        <f t="shared" si="5"/>
        <v>48.111973614064269</v>
      </c>
      <c r="BB37" s="73">
        <f t="shared" si="6"/>
        <v>50.060041580157957</v>
      </c>
      <c r="BC37" s="73">
        <f t="shared" si="7"/>
        <v>51.849503686245406</v>
      </c>
      <c r="BD37" s="73">
        <f t="shared" si="8"/>
        <v>54.3438834963682</v>
      </c>
      <c r="BE37" s="73">
        <f t="shared" si="9"/>
        <v>56.561273464033725</v>
      </c>
      <c r="BF37" s="73">
        <f t="shared" si="10"/>
        <v>58.440792179414863</v>
      </c>
      <c r="BG37" s="133">
        <f t="shared" si="11"/>
        <v>60.296023164641753</v>
      </c>
      <c r="BS37" s="133">
        <f t="shared" si="12"/>
        <v>98.874975416925849</v>
      </c>
      <c r="BT37" s="134"/>
    </row>
    <row r="38" spans="2:72" ht="15" hidden="1" customHeight="1" x14ac:dyDescent="0.35">
      <c r="B38" s="135">
        <v>34820</v>
      </c>
      <c r="C38" s="136">
        <v>8.0303037706360598</v>
      </c>
      <c r="D38" s="72">
        <v>199505</v>
      </c>
      <c r="E38" s="137">
        <v>12.4528290406229</v>
      </c>
      <c r="F38" s="138">
        <v>12.6503184563781</v>
      </c>
      <c r="G38" s="127">
        <v>12.911827866231199</v>
      </c>
      <c r="H38" s="127">
        <v>13.218379158724201</v>
      </c>
      <c r="I38" s="127">
        <v>13.5694368622084</v>
      </c>
      <c r="J38" s="127">
        <v>13.764124391429499</v>
      </c>
      <c r="K38" s="139">
        <v>13.9282028668687</v>
      </c>
      <c r="L38" s="127">
        <v>14.1694764295308</v>
      </c>
      <c r="M38" s="127">
        <v>14.368310750822401</v>
      </c>
      <c r="N38" s="139">
        <v>14.6410277068121</v>
      </c>
      <c r="O38" s="127">
        <v>14.8628001391965</v>
      </c>
      <c r="P38" s="127">
        <v>15.067175969411201</v>
      </c>
      <c r="Q38" s="140">
        <v>15.5405827182195</v>
      </c>
      <c r="R38" s="138">
        <v>15.8136857119094</v>
      </c>
      <c r="S38" s="127">
        <v>16.1962241672083</v>
      </c>
      <c r="T38" s="127">
        <v>16.5753879058372</v>
      </c>
      <c r="U38" s="127">
        <v>17.029393147000299</v>
      </c>
      <c r="V38" s="127">
        <v>17.3828168880022</v>
      </c>
      <c r="W38" s="139">
        <v>18.0323564507611</v>
      </c>
      <c r="X38" s="127">
        <v>18.591650361462602</v>
      </c>
      <c r="Y38" s="127">
        <v>19.314761238193402</v>
      </c>
      <c r="Z38" s="139">
        <v>20.576843008631499</v>
      </c>
      <c r="AA38" s="127">
        <v>21.6862655478606</v>
      </c>
      <c r="AB38" s="127">
        <v>22.3701126546264</v>
      </c>
      <c r="AC38" s="140">
        <v>22.9449850544577</v>
      </c>
      <c r="AD38" s="138">
        <v>23.611821596754002</v>
      </c>
      <c r="AE38" s="127">
        <v>24.5009535902545</v>
      </c>
      <c r="AF38" s="127">
        <v>25.647485560024698</v>
      </c>
      <c r="AG38" s="127">
        <v>26.5309639691407</v>
      </c>
      <c r="AH38" s="127">
        <v>27.342564649034301</v>
      </c>
      <c r="AI38" s="128">
        <v>28.085737033349599</v>
      </c>
      <c r="AJ38" s="127">
        <v>28.703023768893299</v>
      </c>
      <c r="AK38" s="127">
        <v>29.837937249168501</v>
      </c>
      <c r="AL38" s="128">
        <v>31.594097464622301</v>
      </c>
      <c r="AM38" s="127">
        <v>32.634643406427699</v>
      </c>
      <c r="AN38" s="127">
        <v>34.0230964859701</v>
      </c>
      <c r="AO38" s="129">
        <v>35.296821651561203</v>
      </c>
      <c r="AP38" s="72">
        <v>36.092021955608203</v>
      </c>
      <c r="AQ38" s="72">
        <v>36.818781511247991</v>
      </c>
      <c r="AR38" s="72">
        <v>38.04980592605876</v>
      </c>
      <c r="AS38" s="72">
        <v>38.619248892428367</v>
      </c>
      <c r="AT38" s="72">
        <v>39.21504204504793</v>
      </c>
      <c r="AU38" s="132">
        <v>40.094799999999999</v>
      </c>
      <c r="AV38" s="73">
        <f t="shared" si="0"/>
        <v>40.870359250930804</v>
      </c>
      <c r="AW38" s="73">
        <f t="shared" si="1"/>
        <v>41.973904054852717</v>
      </c>
      <c r="AX38" s="73">
        <f t="shared" si="2"/>
        <v>43.164083190410253</v>
      </c>
      <c r="AY38" s="73">
        <f t="shared" si="3"/>
        <v>44.787471342632969</v>
      </c>
      <c r="AZ38" s="73">
        <f t="shared" si="4"/>
        <v>46.202623287638389</v>
      </c>
      <c r="BA38" s="73">
        <f t="shared" si="5"/>
        <v>48.053300475510561</v>
      </c>
      <c r="BB38" s="73">
        <f t="shared" si="6"/>
        <v>49.998992748962678</v>
      </c>
      <c r="BC38" s="73">
        <f t="shared" si="7"/>
        <v>51.786272584189035</v>
      </c>
      <c r="BD38" s="73">
        <f t="shared" si="8"/>
        <v>54.277610467714126</v>
      </c>
      <c r="BE38" s="73">
        <f t="shared" si="9"/>
        <v>56.492296301272738</v>
      </c>
      <c r="BF38" s="73">
        <f t="shared" si="10"/>
        <v>58.369522920659513</v>
      </c>
      <c r="BG38" s="133">
        <f t="shared" si="11"/>
        <v>60.222491429075149</v>
      </c>
      <c r="BS38" s="133">
        <f t="shared" si="12"/>
        <v>98.754396178612581</v>
      </c>
      <c r="BT38" s="134"/>
    </row>
    <row r="39" spans="2:72" ht="15" hidden="1" customHeight="1" x14ac:dyDescent="0.35">
      <c r="B39" s="135">
        <v>34851</v>
      </c>
      <c r="C39" s="136">
        <v>8.0551630599823092</v>
      </c>
      <c r="D39" s="72">
        <v>199506</v>
      </c>
      <c r="E39" s="137">
        <v>12.414397977465599</v>
      </c>
      <c r="F39" s="138">
        <v>12.6112779149902</v>
      </c>
      <c r="G39" s="127">
        <v>12.871980272517</v>
      </c>
      <c r="H39" s="127">
        <v>13.177585507528301</v>
      </c>
      <c r="I39" s="127">
        <v>13.527559800911</v>
      </c>
      <c r="J39" s="127">
        <v>13.721646498890699</v>
      </c>
      <c r="K39" s="139">
        <v>13.8852186066418</v>
      </c>
      <c r="L39" s="127">
        <v>14.1257475674552</v>
      </c>
      <c r="M39" s="127">
        <v>14.323968259961401</v>
      </c>
      <c r="N39" s="139">
        <v>14.595843575667899</v>
      </c>
      <c r="O39" s="127">
        <v>14.8169315892486</v>
      </c>
      <c r="P39" s="127">
        <v>15.020676688854699</v>
      </c>
      <c r="Q39" s="140">
        <v>15.4926224423661</v>
      </c>
      <c r="R39" s="138">
        <v>15.7648826044099</v>
      </c>
      <c r="S39" s="127">
        <v>16.146240495879599</v>
      </c>
      <c r="T39" s="127">
        <v>16.524234085497501</v>
      </c>
      <c r="U39" s="127">
        <v>16.976838206959901</v>
      </c>
      <c r="V39" s="127">
        <v>17.329171235958398</v>
      </c>
      <c r="W39" s="139">
        <v>17.976706234462998</v>
      </c>
      <c r="X39" s="127">
        <v>18.534274090824901</v>
      </c>
      <c r="Y39" s="127">
        <v>19.2551533525804</v>
      </c>
      <c r="Z39" s="139">
        <v>20.5133401731985</v>
      </c>
      <c r="AA39" s="127">
        <v>21.619338889011001</v>
      </c>
      <c r="AB39" s="127">
        <v>22.301075553943502</v>
      </c>
      <c r="AC39" s="140">
        <v>22.874173822175202</v>
      </c>
      <c r="AD39" s="138">
        <v>23.538952419470501</v>
      </c>
      <c r="AE39" s="127">
        <v>24.4253404350615</v>
      </c>
      <c r="AF39" s="127">
        <v>25.568334056846801</v>
      </c>
      <c r="AG39" s="127">
        <v>26.449085935756099</v>
      </c>
      <c r="AH39" s="127">
        <v>27.258181909539399</v>
      </c>
      <c r="AI39" s="128">
        <v>27.9990607664366</v>
      </c>
      <c r="AJ39" s="127">
        <v>28.614442474179601</v>
      </c>
      <c r="AK39" s="127">
        <v>29.745853462651802</v>
      </c>
      <c r="AL39" s="128">
        <v>31.496593937423899</v>
      </c>
      <c r="AM39" s="127">
        <v>32.533928618022998</v>
      </c>
      <c r="AN39" s="127">
        <v>33.918096749316497</v>
      </c>
      <c r="AO39" s="129">
        <v>35.187891032043602</v>
      </c>
      <c r="AP39" s="72">
        <v>35.980637243690573</v>
      </c>
      <c r="AQ39" s="72">
        <v>36.705153924053441</v>
      </c>
      <c r="AR39" s="72">
        <v>37.9323792361158</v>
      </c>
      <c r="AS39" s="72">
        <v>38.500064826829352</v>
      </c>
      <c r="AT39" s="72">
        <v>39.094019283663215</v>
      </c>
      <c r="AU39" s="132">
        <v>39.9711</v>
      </c>
      <c r="AV39" s="73">
        <f t="shared" si="0"/>
        <v>40.744227963613781</v>
      </c>
      <c r="AW39" s="73">
        <f t="shared" si="1"/>
        <v>41.844367083580835</v>
      </c>
      <c r="AX39" s="73">
        <f t="shared" si="2"/>
        <v>43.030873170277111</v>
      </c>
      <c r="AY39" s="73">
        <f t="shared" si="3"/>
        <v>44.649251333813453</v>
      </c>
      <c r="AZ39" s="73">
        <f t="shared" si="4"/>
        <v>46.060035934370624</v>
      </c>
      <c r="BA39" s="73">
        <f t="shared" si="5"/>
        <v>47.905001689791675</v>
      </c>
      <c r="BB39" s="73">
        <f t="shared" si="6"/>
        <v>49.844689301780782</v>
      </c>
      <c r="BC39" s="73">
        <f t="shared" si="7"/>
        <v>51.626453357098562</v>
      </c>
      <c r="BD39" s="73">
        <f t="shared" si="8"/>
        <v>54.110102645266281</v>
      </c>
      <c r="BE39" s="73">
        <f t="shared" si="9"/>
        <v>56.317953667966634</v>
      </c>
      <c r="BF39" s="73">
        <f t="shared" si="10"/>
        <v>58.189386919875638</v>
      </c>
      <c r="BG39" s="133">
        <f t="shared" si="11"/>
        <v>60.036636924524537</v>
      </c>
      <c r="BS39" s="133">
        <f t="shared" si="12"/>
        <v>98.449627163939951</v>
      </c>
      <c r="BT39" s="134"/>
    </row>
    <row r="40" spans="2:72" ht="15" hidden="1" customHeight="1" x14ac:dyDescent="0.35">
      <c r="B40" s="135">
        <v>34881</v>
      </c>
      <c r="C40" s="136">
        <v>8.0852955319171507</v>
      </c>
      <c r="D40" s="72">
        <v>199507</v>
      </c>
      <c r="E40" s="137">
        <v>12.3681317034417</v>
      </c>
      <c r="F40" s="138">
        <v>12.5642779041266</v>
      </c>
      <c r="G40" s="127">
        <v>12.8240086698989</v>
      </c>
      <c r="H40" s="127">
        <v>13.1284749680425</v>
      </c>
      <c r="I40" s="127">
        <v>13.4771449688942</v>
      </c>
      <c r="J40" s="127">
        <v>13.670508339945799</v>
      </c>
      <c r="K40" s="139">
        <v>13.833470843270399</v>
      </c>
      <c r="L40" s="127">
        <v>14.0731033950245</v>
      </c>
      <c r="M40" s="127">
        <v>14.2705853539334</v>
      </c>
      <c r="N40" s="139">
        <v>14.5414474382388</v>
      </c>
      <c r="O40" s="127">
        <v>14.7617114957454</v>
      </c>
      <c r="P40" s="127">
        <v>14.9646972732622</v>
      </c>
      <c r="Q40" s="140">
        <v>15.4348841681003</v>
      </c>
      <c r="R40" s="138">
        <v>15.7061296644885</v>
      </c>
      <c r="S40" s="127">
        <v>16.0860663022865</v>
      </c>
      <c r="T40" s="127">
        <v>16.4626511763929</v>
      </c>
      <c r="U40" s="127">
        <v>16.913568522037</v>
      </c>
      <c r="V40" s="127">
        <v>17.264588467912301</v>
      </c>
      <c r="W40" s="139">
        <v>17.909710217563902</v>
      </c>
      <c r="X40" s="127">
        <v>18.465200116760499</v>
      </c>
      <c r="Y40" s="127">
        <v>19.183392788515999</v>
      </c>
      <c r="Z40" s="139">
        <v>20.436890568528099</v>
      </c>
      <c r="AA40" s="127">
        <v>21.5387674219877</v>
      </c>
      <c r="AB40" s="127">
        <v>22.217963374482199</v>
      </c>
      <c r="AC40" s="140">
        <v>22.788925806439899</v>
      </c>
      <c r="AD40" s="138">
        <v>23.451226891027499</v>
      </c>
      <c r="AE40" s="127">
        <v>24.3343114946532</v>
      </c>
      <c r="AF40" s="127">
        <v>25.473045380589099</v>
      </c>
      <c r="AG40" s="127">
        <v>26.350514852421501</v>
      </c>
      <c r="AH40" s="127">
        <v>27.1565954680616</v>
      </c>
      <c r="AI40" s="128">
        <v>27.894713199991301</v>
      </c>
      <c r="AJ40" s="127">
        <v>28.507801488530902</v>
      </c>
      <c r="AK40" s="127">
        <v>29.634995907587498</v>
      </c>
      <c r="AL40" s="128">
        <v>31.3792116810653</v>
      </c>
      <c r="AM40" s="127">
        <v>32.412680398073199</v>
      </c>
      <c r="AN40" s="127">
        <v>33.791689978611799</v>
      </c>
      <c r="AO40" s="129">
        <v>35.0567519617667</v>
      </c>
      <c r="AP40" s="72">
        <v>35.846543747953355</v>
      </c>
      <c r="AQ40" s="72">
        <v>36.568360282297917</v>
      </c>
      <c r="AR40" s="72">
        <v>37.791011941841639</v>
      </c>
      <c r="AS40" s="72">
        <v>38.35658186837663</v>
      </c>
      <c r="AT40" s="72">
        <v>38.948322761596089</v>
      </c>
      <c r="AU40" s="132">
        <v>39.822099999999999</v>
      </c>
      <c r="AV40" s="73">
        <f t="shared" si="0"/>
        <v>40.592381404539488</v>
      </c>
      <c r="AW40" s="73">
        <f t="shared" si="1"/>
        <v>41.68842049983509</v>
      </c>
      <c r="AX40" s="73">
        <f t="shared" si="2"/>
        <v>42.870504687391531</v>
      </c>
      <c r="AY40" s="73">
        <f t="shared" si="3"/>
        <v>44.482851440647295</v>
      </c>
      <c r="AZ40" s="73">
        <f t="shared" si="4"/>
        <v>45.888378295558113</v>
      </c>
      <c r="BA40" s="73">
        <f t="shared" si="5"/>
        <v>47.726468188665109</v>
      </c>
      <c r="BB40" s="73">
        <f t="shared" si="6"/>
        <v>49.658926926669352</v>
      </c>
      <c r="BC40" s="73">
        <f t="shared" si="7"/>
        <v>51.434050661274121</v>
      </c>
      <c r="BD40" s="73">
        <f t="shared" si="8"/>
        <v>53.908443826128071</v>
      </c>
      <c r="BE40" s="73">
        <f t="shared" si="9"/>
        <v>56.108066577058366</v>
      </c>
      <c r="BF40" s="73">
        <f t="shared" si="10"/>
        <v>57.97252532695709</v>
      </c>
      <c r="BG40" s="133">
        <f t="shared" si="11"/>
        <v>59.812890956297508</v>
      </c>
      <c r="BS40" s="133">
        <f t="shared" si="12"/>
        <v>98.082722748906193</v>
      </c>
      <c r="BT40" s="134"/>
    </row>
    <row r="41" spans="2:72" ht="15" hidden="1" customHeight="1" x14ac:dyDescent="0.35">
      <c r="B41" s="135">
        <v>34912</v>
      </c>
      <c r="C41" s="136">
        <v>8.1101548212634</v>
      </c>
      <c r="D41" s="72">
        <v>199508</v>
      </c>
      <c r="E41" s="137">
        <v>12.3302208408917</v>
      </c>
      <c r="F41" s="138">
        <v>12.5257658132074</v>
      </c>
      <c r="G41" s="127">
        <v>12.784700450866101</v>
      </c>
      <c r="H41" s="127">
        <v>13.0882334973063</v>
      </c>
      <c r="I41" s="127">
        <v>13.4358347530319</v>
      </c>
      <c r="J41" s="127">
        <v>13.628605425658399</v>
      </c>
      <c r="K41" s="139">
        <v>13.791068415458</v>
      </c>
      <c r="L41" s="127">
        <v>14.0299664442503</v>
      </c>
      <c r="M41" s="127">
        <v>14.226843080416799</v>
      </c>
      <c r="N41" s="139">
        <v>14.496874916832301</v>
      </c>
      <c r="O41" s="127">
        <v>14.716463819787799</v>
      </c>
      <c r="P41" s="127">
        <v>14.9188274042285</v>
      </c>
      <c r="Q41" s="140">
        <v>15.3875730797158</v>
      </c>
      <c r="R41" s="138">
        <v>15.6579871529774</v>
      </c>
      <c r="S41" s="127">
        <v>16.036759206988702</v>
      </c>
      <c r="T41" s="127">
        <v>16.4121897711522</v>
      </c>
      <c r="U41" s="127">
        <v>16.8617249625695</v>
      </c>
      <c r="V41" s="127">
        <v>17.211668960254801</v>
      </c>
      <c r="W41" s="139">
        <v>17.8548132793157</v>
      </c>
      <c r="X41" s="127">
        <v>18.408600487942699</v>
      </c>
      <c r="Y41" s="127">
        <v>19.1245917517316</v>
      </c>
      <c r="Z41" s="139">
        <v>20.3742473037351</v>
      </c>
      <c r="AA41" s="127">
        <v>21.4727466784501</v>
      </c>
      <c r="AB41" s="127">
        <v>22.149860755927701</v>
      </c>
      <c r="AC41" s="140">
        <v>22.7190730708266</v>
      </c>
      <c r="AD41" s="138">
        <v>23.3793440666355</v>
      </c>
      <c r="AE41" s="127">
        <v>24.259721834675201</v>
      </c>
      <c r="AF41" s="127">
        <v>25.394965267496101</v>
      </c>
      <c r="AG41" s="127">
        <v>26.269745115273999</v>
      </c>
      <c r="AH41" s="127">
        <v>27.073354928358299</v>
      </c>
      <c r="AI41" s="128">
        <v>27.809210177921798</v>
      </c>
      <c r="AJ41" s="127">
        <v>28.4204192250048</v>
      </c>
      <c r="AK41" s="127">
        <v>29.544158561781199</v>
      </c>
      <c r="AL41" s="128">
        <v>31.283027955867901</v>
      </c>
      <c r="AM41" s="127">
        <v>32.313328879111999</v>
      </c>
      <c r="AN41" s="127">
        <v>33.688111512208899</v>
      </c>
      <c r="AO41" s="129">
        <v>34.949295820698701</v>
      </c>
      <c r="AP41" s="72">
        <v>35.736666732935483</v>
      </c>
      <c r="AQ41" s="72">
        <v>36.456270751430758</v>
      </c>
      <c r="AR41" s="72">
        <v>37.675174732657105</v>
      </c>
      <c r="AS41" s="72">
        <v>38.239011071269402</v>
      </c>
      <c r="AT41" s="72">
        <v>38.828938157181021</v>
      </c>
      <c r="AU41" s="132">
        <v>39.700099999999999</v>
      </c>
      <c r="AV41" s="73">
        <f t="shared" si="0"/>
        <v>40.467957422898216</v>
      </c>
      <c r="AW41" s="73">
        <f t="shared" si="1"/>
        <v>41.560636933376358</v>
      </c>
      <c r="AX41" s="73">
        <f t="shared" si="2"/>
        <v>42.739097790244578</v>
      </c>
      <c r="AY41" s="73">
        <f t="shared" si="3"/>
        <v>44.346502369725734</v>
      </c>
      <c r="AZ41" s="73">
        <f t="shared" si="4"/>
        <v>45.74772099630551</v>
      </c>
      <c r="BA41" s="73">
        <f t="shared" si="5"/>
        <v>47.580176766574624</v>
      </c>
      <c r="BB41" s="73">
        <f t="shared" si="6"/>
        <v>49.506712121859742</v>
      </c>
      <c r="BC41" s="73">
        <f t="shared" si="7"/>
        <v>51.276394737827879</v>
      </c>
      <c r="BD41" s="73">
        <f t="shared" si="8"/>
        <v>53.74320337969835</v>
      </c>
      <c r="BE41" s="73">
        <f t="shared" si="9"/>
        <v>55.936083835367569</v>
      </c>
      <c r="BF41" s="73">
        <f t="shared" si="10"/>
        <v>57.794827636469464</v>
      </c>
      <c r="BG41" s="133">
        <f t="shared" si="11"/>
        <v>59.629552167373298</v>
      </c>
      <c r="BS41" s="133">
        <f t="shared" si="12"/>
        <v>97.782079069664675</v>
      </c>
      <c r="BT41" s="134"/>
    </row>
    <row r="42" spans="2:72" ht="15" hidden="1" customHeight="1" x14ac:dyDescent="0.35">
      <c r="B42" s="135">
        <v>34943</v>
      </c>
      <c r="C42" s="136">
        <v>8.1116614448601396</v>
      </c>
      <c r="D42" s="72">
        <v>199509</v>
      </c>
      <c r="E42" s="137">
        <v>12.327930681002901</v>
      </c>
      <c r="F42" s="138">
        <v>12.523439333673</v>
      </c>
      <c r="G42" s="127">
        <v>12.782325877973999</v>
      </c>
      <c r="H42" s="127">
        <v>13.085802547548299</v>
      </c>
      <c r="I42" s="127">
        <v>13.4333392413764</v>
      </c>
      <c r="J42" s="127">
        <v>13.6260741096432</v>
      </c>
      <c r="K42" s="139">
        <v>13.788506924296099</v>
      </c>
      <c r="L42" s="127">
        <v>14.0273605812406</v>
      </c>
      <c r="M42" s="127">
        <v>14.2242006504241</v>
      </c>
      <c r="N42" s="139">
        <v>14.4941823323381</v>
      </c>
      <c r="O42" s="127">
        <v>14.713730449836101</v>
      </c>
      <c r="P42" s="127">
        <v>14.9160564481727</v>
      </c>
      <c r="Q42" s="140">
        <v>15.3847150609417</v>
      </c>
      <c r="R42" s="138">
        <v>15.6550789087068</v>
      </c>
      <c r="S42" s="127">
        <v>16.0337806112965</v>
      </c>
      <c r="T42" s="127">
        <v>16.4091414446717</v>
      </c>
      <c r="U42" s="127">
        <v>16.858593141439702</v>
      </c>
      <c r="V42" s="127">
        <v>17.2084721420972</v>
      </c>
      <c r="W42" s="139">
        <v>17.851497006418398</v>
      </c>
      <c r="X42" s="127">
        <v>18.4051813570942</v>
      </c>
      <c r="Y42" s="127">
        <v>19.121039635878699</v>
      </c>
      <c r="Z42" s="139">
        <v>20.370463082467701</v>
      </c>
      <c r="AA42" s="127">
        <v>21.4687584268382</v>
      </c>
      <c r="AB42" s="127">
        <v>22.145746740185501</v>
      </c>
      <c r="AC42" s="140">
        <v>22.714853332143299</v>
      </c>
      <c r="AD42" s="138">
        <v>23.375001692180401</v>
      </c>
      <c r="AE42" s="127">
        <v>24.255215942804</v>
      </c>
      <c r="AF42" s="127">
        <v>25.390248520603901</v>
      </c>
      <c r="AG42" s="127">
        <v>26.264865890698299</v>
      </c>
      <c r="AH42" s="127">
        <v>27.068326444901999</v>
      </c>
      <c r="AI42" s="128">
        <v>27.8040450200136</v>
      </c>
      <c r="AJ42" s="127">
        <v>28.415140543870901</v>
      </c>
      <c r="AK42" s="127">
        <v>29.538671162345501</v>
      </c>
      <c r="AL42" s="128">
        <v>31.277217586633899</v>
      </c>
      <c r="AM42" s="127">
        <v>32.3073271464079</v>
      </c>
      <c r="AN42" s="127">
        <v>33.681854433547599</v>
      </c>
      <c r="AO42" s="129">
        <v>34.942804495323301</v>
      </c>
      <c r="AP42" s="72">
        <v>35.730029164820152</v>
      </c>
      <c r="AQ42" s="72">
        <v>36.449499527294158</v>
      </c>
      <c r="AR42" s="72">
        <v>37.668177114764703</v>
      </c>
      <c r="AS42" s="72">
        <v>38.231908728945612</v>
      </c>
      <c r="AT42" s="72">
        <v>38.821726244447518</v>
      </c>
      <c r="AU42" s="132">
        <v>39.692700000000002</v>
      </c>
      <c r="AV42" s="73">
        <f t="shared" si="0"/>
        <v>40.460441086081197</v>
      </c>
      <c r="AW42" s="73">
        <f t="shared" si="1"/>
        <v>41.552917647170318</v>
      </c>
      <c r="AX42" s="73">
        <f t="shared" si="2"/>
        <v>42.731159622007176</v>
      </c>
      <c r="AY42" s="73">
        <f t="shared" si="3"/>
        <v>44.338265649374762</v>
      </c>
      <c r="AZ42" s="73">
        <f t="shared" si="4"/>
        <v>45.739224019894621</v>
      </c>
      <c r="BA42" s="73">
        <f t="shared" si="5"/>
        <v>47.571339438051879</v>
      </c>
      <c r="BB42" s="73">
        <f t="shared" si="6"/>
        <v>49.497516967305174</v>
      </c>
      <c r="BC42" s="73">
        <f t="shared" si="7"/>
        <v>51.266870890365446</v>
      </c>
      <c r="BD42" s="73">
        <f t="shared" si="8"/>
        <v>53.73322135826826</v>
      </c>
      <c r="BE42" s="73">
        <f t="shared" si="9"/>
        <v>55.925694518161912</v>
      </c>
      <c r="BF42" s="73">
        <f t="shared" si="10"/>
        <v>57.784093084531058</v>
      </c>
      <c r="BG42" s="133">
        <f t="shared" si="11"/>
        <v>59.618476841933614</v>
      </c>
      <c r="BS42" s="133">
        <f t="shared" si="12"/>
        <v>97.76391746508267</v>
      </c>
      <c r="BT42" s="134"/>
    </row>
    <row r="43" spans="2:72" ht="15" hidden="1" customHeight="1" x14ac:dyDescent="0.35">
      <c r="B43" s="135">
        <v>34973</v>
      </c>
      <c r="C43" s="136">
        <v>8.1026217032796897</v>
      </c>
      <c r="D43" s="72">
        <v>199510</v>
      </c>
      <c r="E43" s="137">
        <v>12.341684415492701</v>
      </c>
      <c r="F43" s="138">
        <v>12.537411188638</v>
      </c>
      <c r="G43" s="127">
        <v>12.7965865613634</v>
      </c>
      <c r="H43" s="127">
        <v>13.1004018066195</v>
      </c>
      <c r="I43" s="127">
        <v>13.448326231976701</v>
      </c>
      <c r="J43" s="127">
        <v>13.641276126128499</v>
      </c>
      <c r="K43" s="139">
        <v>13.8038901599871</v>
      </c>
      <c r="L43" s="127">
        <v>14.043010295537201</v>
      </c>
      <c r="M43" s="127">
        <v>14.2400699705994</v>
      </c>
      <c r="N43" s="139">
        <v>14.510352859298701</v>
      </c>
      <c r="O43" s="127">
        <v>14.7301459170542</v>
      </c>
      <c r="P43" s="127">
        <v>14.932697641681299</v>
      </c>
      <c r="Q43" s="140">
        <v>15.4018791164206</v>
      </c>
      <c r="R43" s="138">
        <v>15.672544597336801</v>
      </c>
      <c r="S43" s="127">
        <v>16.051668800896302</v>
      </c>
      <c r="T43" s="127">
        <v>16.427448407979199</v>
      </c>
      <c r="U43" s="127">
        <v>16.877401538399301</v>
      </c>
      <c r="V43" s="127">
        <v>17.227670883795401</v>
      </c>
      <c r="W43" s="139">
        <v>17.8714131429075</v>
      </c>
      <c r="X43" s="127">
        <v>18.425715215060499</v>
      </c>
      <c r="Y43" s="127">
        <v>19.142372145699301</v>
      </c>
      <c r="Z43" s="139">
        <v>20.393189519525102</v>
      </c>
      <c r="AA43" s="127">
        <v>21.492710184101401</v>
      </c>
      <c r="AB43" s="127">
        <v>22.1704537837781</v>
      </c>
      <c r="AC43" s="140">
        <v>22.7401953031349</v>
      </c>
      <c r="AD43" s="138">
        <v>23.4010801619002</v>
      </c>
      <c r="AE43" s="127">
        <v>24.282276429166298</v>
      </c>
      <c r="AF43" s="127">
        <v>25.418575313300799</v>
      </c>
      <c r="AG43" s="127">
        <v>26.2941684558423</v>
      </c>
      <c r="AH43" s="127">
        <v>27.0985253959376</v>
      </c>
      <c r="AI43" s="128">
        <v>27.835064780169802</v>
      </c>
      <c r="AJ43" s="127">
        <v>28.446842076645801</v>
      </c>
      <c r="AK43" s="127">
        <v>29.571626169220501</v>
      </c>
      <c r="AL43" s="128">
        <v>31.312112213915398</v>
      </c>
      <c r="AM43" s="127">
        <v>32.343371021989597</v>
      </c>
      <c r="AN43" s="127">
        <v>33.719431809263803</v>
      </c>
      <c r="AO43" s="129">
        <v>34.981788658017997</v>
      </c>
      <c r="AP43" s="72">
        <v>35.769891599738138</v>
      </c>
      <c r="AQ43" s="72">
        <v>36.490164643910703</v>
      </c>
      <c r="AR43" s="72">
        <v>37.710201856804233</v>
      </c>
      <c r="AS43" s="72">
        <v>38.274562401755887</v>
      </c>
      <c r="AT43" s="72">
        <v>38.865037950930727</v>
      </c>
      <c r="AU43" s="132">
        <v>39.737000000000002</v>
      </c>
      <c r="AV43" s="73">
        <f t="shared" si="0"/>
        <v>40.505581035228914</v>
      </c>
      <c r="AW43" s="73">
        <f t="shared" si="1"/>
        <v>41.599276424761044</v>
      </c>
      <c r="AX43" s="73">
        <f t="shared" si="2"/>
        <v>42.778832912771762</v>
      </c>
      <c r="AY43" s="73">
        <f t="shared" si="3"/>
        <v>44.387731918228639</v>
      </c>
      <c r="AZ43" s="73">
        <f t="shared" si="4"/>
        <v>45.790253276889651</v>
      </c>
      <c r="BA43" s="73">
        <f t="shared" si="5"/>
        <v>47.624412706298102</v>
      </c>
      <c r="BB43" s="73">
        <f t="shared" si="6"/>
        <v>49.552739187796753</v>
      </c>
      <c r="BC43" s="73">
        <f t="shared" si="7"/>
        <v>51.324067101845941</v>
      </c>
      <c r="BD43" s="73">
        <f t="shared" si="8"/>
        <v>53.793169169378238</v>
      </c>
      <c r="BE43" s="73">
        <f t="shared" si="9"/>
        <v>55.988088375935959</v>
      </c>
      <c r="BF43" s="73">
        <f t="shared" si="10"/>
        <v>57.848560276518242</v>
      </c>
      <c r="BG43" s="133">
        <f t="shared" si="11"/>
        <v>59.684990575859139</v>
      </c>
      <c r="BS43" s="133">
        <f t="shared" si="12"/>
        <v>97.872988403124751</v>
      </c>
      <c r="BT43" s="134"/>
    </row>
    <row r="44" spans="2:72" ht="15" hidden="1" customHeight="1" x14ac:dyDescent="0.35">
      <c r="B44" s="135">
        <v>35004</v>
      </c>
      <c r="C44" s="136">
        <v>8.0883087791106405</v>
      </c>
      <c r="D44" s="72">
        <v>199511</v>
      </c>
      <c r="E44" s="137">
        <v>12.363524035860999</v>
      </c>
      <c r="F44" s="138">
        <v>12.5595971635457</v>
      </c>
      <c r="G44" s="127">
        <v>12.819231168298799</v>
      </c>
      <c r="H44" s="127">
        <v>13.1235840394896</v>
      </c>
      <c r="I44" s="127">
        <v>13.472124145584599</v>
      </c>
      <c r="J44" s="127">
        <v>13.665415480361199</v>
      </c>
      <c r="K44" s="139">
        <v>13.828317273057699</v>
      </c>
      <c r="L44" s="127">
        <v>14.067860551252499</v>
      </c>
      <c r="M44" s="127">
        <v>14.265268939533099</v>
      </c>
      <c r="N44" s="139">
        <v>14.5360301159185</v>
      </c>
      <c r="O44" s="127">
        <v>14.756212115473099</v>
      </c>
      <c r="P44" s="127">
        <v>14.959122271949701</v>
      </c>
      <c r="Q44" s="140">
        <v>15.429134001696999</v>
      </c>
      <c r="R44" s="138">
        <v>15.700278447327401</v>
      </c>
      <c r="S44" s="127">
        <v>16.080073542185001</v>
      </c>
      <c r="T44" s="127">
        <v>16.4565181220289</v>
      </c>
      <c r="U44" s="127">
        <v>16.9072674813284</v>
      </c>
      <c r="V44" s="127">
        <v>17.258156656990099</v>
      </c>
      <c r="W44" s="139">
        <v>17.9030380707006</v>
      </c>
      <c r="X44" s="127">
        <v>18.458321025723301</v>
      </c>
      <c r="Y44" s="127">
        <v>19.176246139437598</v>
      </c>
      <c r="Z44" s="139">
        <v>20.429276936948099</v>
      </c>
      <c r="AA44" s="127">
        <v>21.530743293303001</v>
      </c>
      <c r="AB44" s="127">
        <v>22.209686215732301</v>
      </c>
      <c r="AC44" s="140">
        <v>22.780435939323802</v>
      </c>
      <c r="AD44" s="138">
        <v>23.442490287920101</v>
      </c>
      <c r="AE44" s="127">
        <v>24.3252459040806</v>
      </c>
      <c r="AF44" s="127">
        <v>25.4635555620623</v>
      </c>
      <c r="AG44" s="127">
        <v>26.340698138310501</v>
      </c>
      <c r="AH44" s="127">
        <v>27.146478453823701</v>
      </c>
      <c r="AI44" s="128">
        <v>27.8843212047599</v>
      </c>
      <c r="AJ44" s="127">
        <v>28.497181091217499</v>
      </c>
      <c r="AK44" s="127">
        <v>29.623955581273702</v>
      </c>
      <c r="AL44" s="128">
        <v>31.367521558431001</v>
      </c>
      <c r="AM44" s="127">
        <v>32.4006052633436</v>
      </c>
      <c r="AN44" s="127">
        <v>33.7791011027699</v>
      </c>
      <c r="AO44" s="129">
        <v>35.043691795253999</v>
      </c>
      <c r="AP44" s="72">
        <v>35.833189349611935</v>
      </c>
      <c r="AQ44" s="72">
        <v>36.554736975868821</v>
      </c>
      <c r="AR44" s="72">
        <v>37.776933144433862</v>
      </c>
      <c r="AS44" s="72">
        <v>38.342292371545717</v>
      </c>
      <c r="AT44" s="72">
        <v>38.933812815517449</v>
      </c>
      <c r="AU44" s="132">
        <v>39.807299999999998</v>
      </c>
      <c r="AV44" s="73">
        <f t="shared" si="0"/>
        <v>40.577258975032322</v>
      </c>
      <c r="AW44" s="73">
        <f t="shared" si="1"/>
        <v>41.672889748042259</v>
      </c>
      <c r="AX44" s="73">
        <f t="shared" si="2"/>
        <v>42.85453355776967</v>
      </c>
      <c r="AY44" s="73">
        <f t="shared" si="3"/>
        <v>44.46627964165662</v>
      </c>
      <c r="AZ44" s="73">
        <f t="shared" si="4"/>
        <v>45.871282876615901</v>
      </c>
      <c r="BA44" s="73">
        <f t="shared" si="5"/>
        <v>47.708688001205388</v>
      </c>
      <c r="BB44" s="73">
        <f t="shared" si="6"/>
        <v>49.640426814188487</v>
      </c>
      <c r="BC44" s="73">
        <f t="shared" si="7"/>
        <v>51.41488923791141</v>
      </c>
      <c r="BD44" s="73">
        <f t="shared" si="8"/>
        <v>53.888360583573828</v>
      </c>
      <c r="BE44" s="73">
        <f t="shared" si="9"/>
        <v>56.08716387925557</v>
      </c>
      <c r="BF44" s="73">
        <f t="shared" si="10"/>
        <v>57.950928037089511</v>
      </c>
      <c r="BG44" s="133">
        <f t="shared" si="11"/>
        <v>59.790608050101582</v>
      </c>
      <c r="BS44" s="133">
        <f t="shared" si="12"/>
        <v>98.046182664059742</v>
      </c>
      <c r="BT44" s="134"/>
    </row>
    <row r="45" spans="2:72" ht="15" hidden="1" customHeight="1" x14ac:dyDescent="0.35">
      <c r="B45" s="141">
        <v>35034</v>
      </c>
      <c r="C45" s="142">
        <v>8.1154280038519993</v>
      </c>
      <c r="D45" s="109">
        <v>199512</v>
      </c>
      <c r="E45" s="143">
        <v>12.322209001488901</v>
      </c>
      <c r="F45" s="144">
        <v>12.5176269140435</v>
      </c>
      <c r="G45" s="145">
        <v>12.7763933030748</v>
      </c>
      <c r="H45" s="145">
        <v>13.0797291220644</v>
      </c>
      <c r="I45" s="145">
        <v>13.4271045160254</v>
      </c>
      <c r="J45" s="145">
        <v>13.619749931554701</v>
      </c>
      <c r="K45" s="146">
        <v>13.782107357358299</v>
      </c>
      <c r="L45" s="145">
        <v>14.0208501567621</v>
      </c>
      <c r="M45" s="145">
        <v>14.217598867888899</v>
      </c>
      <c r="N45" s="146">
        <v>14.487455245021501</v>
      </c>
      <c r="O45" s="145">
        <v>14.706901465129</v>
      </c>
      <c r="P45" s="145">
        <v>14.9091335592615</v>
      </c>
      <c r="Q45" s="147">
        <v>15.3775746566621</v>
      </c>
      <c r="R45" s="144">
        <v>15.6478130222737</v>
      </c>
      <c r="S45" s="145">
        <v>16.026338960590401</v>
      </c>
      <c r="T45" s="145">
        <v>16.401525580267801</v>
      </c>
      <c r="U45" s="145">
        <v>16.850768676044101</v>
      </c>
      <c r="V45" s="145">
        <v>17.200485289715299</v>
      </c>
      <c r="W45" s="146">
        <v>17.843211711233</v>
      </c>
      <c r="X45" s="145">
        <v>18.396639084116799</v>
      </c>
      <c r="Y45" s="145">
        <v>19.112165116415301</v>
      </c>
      <c r="Z45" s="146">
        <v>20.3610086765072</v>
      </c>
      <c r="AA45" s="145">
        <v>21.458794276449801</v>
      </c>
      <c r="AB45" s="145">
        <v>22.1354683837666</v>
      </c>
      <c r="AC45" s="147">
        <v>22.704310840111301</v>
      </c>
      <c r="AD45" s="138">
        <v>23.364152809932101</v>
      </c>
      <c r="AE45" s="127">
        <v>24.243958532638398</v>
      </c>
      <c r="AF45" s="127">
        <v>25.378464315405399</v>
      </c>
      <c r="AG45" s="127">
        <v>26.252675755225098</v>
      </c>
      <c r="AH45" s="127">
        <v>27.055763404688101</v>
      </c>
      <c r="AI45" s="128">
        <v>27.791140515687999</v>
      </c>
      <c r="AJ45" s="127">
        <v>28.401952415891799</v>
      </c>
      <c r="AK45" s="127">
        <v>29.524961577660498</v>
      </c>
      <c r="AL45" s="128">
        <v>31.262701102095399</v>
      </c>
      <c r="AM45" s="127">
        <v>32.292332564050803</v>
      </c>
      <c r="AN45" s="127">
        <v>33.666221901089799</v>
      </c>
      <c r="AO45" s="129">
        <v>34.926586726598103</v>
      </c>
      <c r="AP45" s="72">
        <v>35.713446026806217</v>
      </c>
      <c r="AQ45" s="72">
        <v>36.432582466342105</v>
      </c>
      <c r="AR45" s="72">
        <v>37.650694437184285</v>
      </c>
      <c r="AS45" s="72">
        <v>38.214164410404372</v>
      </c>
      <c r="AT45" s="72">
        <v>38.803708177871606</v>
      </c>
      <c r="AU45" s="132">
        <v>39.674300000000002</v>
      </c>
      <c r="AV45" s="73">
        <f t="shared" si="0"/>
        <v>40.441662453812505</v>
      </c>
      <c r="AW45" s="73">
        <f t="shared" si="1"/>
        <v>41.533631971106452</v>
      </c>
      <c r="AX45" s="73">
        <f t="shared" si="2"/>
        <v>42.711327096423751</v>
      </c>
      <c r="AY45" s="73">
        <f t="shared" si="3"/>
        <v>44.317687228484843</v>
      </c>
      <c r="AZ45" s="73">
        <f t="shared" si="4"/>
        <v>45.717995381623041</v>
      </c>
      <c r="BA45" s="73">
        <f t="shared" si="5"/>
        <v>47.549260472379316</v>
      </c>
      <c r="BB45" s="73">
        <f t="shared" si="6"/>
        <v>49.474544017816939</v>
      </c>
      <c r="BC45" s="73">
        <f t="shared" si="7"/>
        <v>51.243076742546634</v>
      </c>
      <c r="BD45" s="73">
        <f t="shared" si="8"/>
        <v>53.708282519802495</v>
      </c>
      <c r="BE45" s="73">
        <f t="shared" si="9"/>
        <v>55.89973810188129</v>
      </c>
      <c r="BF45" s="73">
        <f t="shared" si="10"/>
        <v>57.757274142228731</v>
      </c>
      <c r="BG45" s="133">
        <f t="shared" si="11"/>
        <v>59.590806519441273</v>
      </c>
      <c r="BS45" s="133">
        <f t="shared" si="12"/>
        <v>97.718542955909186</v>
      </c>
      <c r="BT45" s="134"/>
    </row>
    <row r="46" spans="2:72" ht="15" hidden="1" customHeight="1" x14ac:dyDescent="0.35">
      <c r="B46" s="119">
        <v>35065</v>
      </c>
      <c r="C46" s="120">
        <v>8.1335074870128992</v>
      </c>
      <c r="D46" s="121">
        <v>199601</v>
      </c>
      <c r="E46" s="122">
        <v>12.2948187064036</v>
      </c>
      <c r="F46" s="123">
        <v>12.489802236268501</v>
      </c>
      <c r="G46" s="124">
        <v>12.7479934291029</v>
      </c>
      <c r="H46" s="124">
        <v>13.0506549811985</v>
      </c>
      <c r="I46" s="124">
        <v>13.3972582153507</v>
      </c>
      <c r="J46" s="124">
        <v>13.5894754110066</v>
      </c>
      <c r="K46" s="125">
        <v>13.751471942282199</v>
      </c>
      <c r="L46" s="124">
        <v>13.989684054718801</v>
      </c>
      <c r="M46" s="124">
        <v>14.185995425003901</v>
      </c>
      <c r="N46" s="125">
        <v>14.4552519546741</v>
      </c>
      <c r="O46" s="124">
        <v>14.674210381016501</v>
      </c>
      <c r="P46" s="124">
        <v>14.875992945626001</v>
      </c>
      <c r="Q46" s="126">
        <v>15.343392773568601</v>
      </c>
      <c r="R46" s="123">
        <v>15.6130304426188</v>
      </c>
      <c r="S46" s="124">
        <v>15.990714978460799</v>
      </c>
      <c r="T46" s="124">
        <v>16.365067618433301</v>
      </c>
      <c r="U46" s="124">
        <v>16.813312118831401</v>
      </c>
      <c r="V46" s="124">
        <v>17.162251368537799</v>
      </c>
      <c r="W46" s="125">
        <v>17.803549112263902</v>
      </c>
      <c r="X46" s="124">
        <v>18.355746304824599</v>
      </c>
      <c r="Y46" s="124">
        <v>19.069681837468</v>
      </c>
      <c r="Z46" s="125">
        <v>20.315749418543302</v>
      </c>
      <c r="AA46" s="124">
        <v>21.411094817096799</v>
      </c>
      <c r="AB46" s="124">
        <v>22.086264786358999</v>
      </c>
      <c r="AC46" s="126">
        <v>22.653842797121399</v>
      </c>
      <c r="AD46" s="138">
        <v>23.312218044030601</v>
      </c>
      <c r="AE46" s="127">
        <v>24.190068099667801</v>
      </c>
      <c r="AF46" s="127">
        <v>25.322052057966399</v>
      </c>
      <c r="AG46" s="127">
        <v>26.1943202659109</v>
      </c>
      <c r="AH46" s="127">
        <v>26.995622780282002</v>
      </c>
      <c r="AI46" s="128">
        <v>27.7293652658615</v>
      </c>
      <c r="AJ46" s="127">
        <v>28.338819429137899</v>
      </c>
      <c r="AK46" s="127">
        <v>29.4593323215834</v>
      </c>
      <c r="AL46" s="128">
        <v>31.193209129654001</v>
      </c>
      <c r="AM46" s="127">
        <v>32.220551885942399</v>
      </c>
      <c r="AN46" s="127">
        <v>33.591387287250299</v>
      </c>
      <c r="AO46" s="129">
        <v>34.848950523816001</v>
      </c>
      <c r="AP46" s="72">
        <v>35.634060761950856</v>
      </c>
      <c r="AQ46" s="72">
        <v>36.351598676475277</v>
      </c>
      <c r="AR46" s="72">
        <v>37.567002979696802</v>
      </c>
      <c r="AS46" s="72">
        <v>38.129220449503229</v>
      </c>
      <c r="AT46" s="72">
        <v>38.717453755692404</v>
      </c>
      <c r="AU46" s="132">
        <v>39.586100000000002</v>
      </c>
      <c r="AV46" s="73">
        <f t="shared" si="0"/>
        <v>40.351767121878531</v>
      </c>
      <c r="AW46" s="73">
        <f t="shared" si="1"/>
        <v>41.441309366002606</v>
      </c>
      <c r="AX46" s="73">
        <f t="shared" si="2"/>
        <v>42.616386663867132</v>
      </c>
      <c r="AY46" s="73">
        <f t="shared" si="3"/>
        <v>44.219176114890026</v>
      </c>
      <c r="AZ46" s="73">
        <f t="shared" si="4"/>
        <v>45.616371607504441</v>
      </c>
      <c r="BA46" s="73">
        <f t="shared" si="5"/>
        <v>47.443566089556619</v>
      </c>
      <c r="BB46" s="73">
        <f t="shared" si="6"/>
        <v>49.364570038338641</v>
      </c>
      <c r="BC46" s="73">
        <f t="shared" si="7"/>
        <v>51.129171598356521</v>
      </c>
      <c r="BD46" s="73">
        <f t="shared" si="8"/>
        <v>53.588897618397034</v>
      </c>
      <c r="BE46" s="73">
        <f t="shared" si="9"/>
        <v>55.77548194605609</v>
      </c>
      <c r="BF46" s="73">
        <f t="shared" si="10"/>
        <v>57.628888981590315</v>
      </c>
      <c r="BG46" s="133">
        <f t="shared" si="11"/>
        <v>59.458345710284462</v>
      </c>
      <c r="BS46" s="133">
        <f t="shared" si="12"/>
        <v>97.501330301380989</v>
      </c>
      <c r="BT46" s="134"/>
    </row>
    <row r="47" spans="2:72" ht="15" hidden="1" customHeight="1" x14ac:dyDescent="0.35">
      <c r="B47" s="135">
        <v>35096</v>
      </c>
      <c r="C47" s="136">
        <v>8.1252210572308208</v>
      </c>
      <c r="D47" s="72">
        <v>199602</v>
      </c>
      <c r="E47" s="137">
        <v>12.307357460878899</v>
      </c>
      <c r="F47" s="138">
        <v>12.502539842851</v>
      </c>
      <c r="G47" s="127">
        <v>12.760994349529399</v>
      </c>
      <c r="H47" s="127">
        <v>13.0639645681439</v>
      </c>
      <c r="I47" s="127">
        <v>13.4109212823235</v>
      </c>
      <c r="J47" s="127">
        <v>13.603334508866901</v>
      </c>
      <c r="K47" s="139">
        <v>13.765496250771401</v>
      </c>
      <c r="L47" s="127">
        <v>14.003951301576</v>
      </c>
      <c r="M47" s="127">
        <v>14.2004628781538</v>
      </c>
      <c r="N47" s="139">
        <v>14.4699940065471</v>
      </c>
      <c r="O47" s="127">
        <v>14.6891757355679</v>
      </c>
      <c r="P47" s="127">
        <v>14.891164086215801</v>
      </c>
      <c r="Q47" s="140">
        <v>15.3590405874486</v>
      </c>
      <c r="R47" s="138">
        <v>15.6289532439231</v>
      </c>
      <c r="S47" s="127">
        <v>16.007022957763802</v>
      </c>
      <c r="T47" s="127">
        <v>16.381757377732701</v>
      </c>
      <c r="U47" s="127">
        <v>16.830459016041399</v>
      </c>
      <c r="V47" s="127">
        <v>17.179754128138601</v>
      </c>
      <c r="W47" s="139">
        <v>17.821705893298098</v>
      </c>
      <c r="X47" s="127">
        <v>18.374466238938499</v>
      </c>
      <c r="Y47" s="127">
        <v>19.089129871976802</v>
      </c>
      <c r="Z47" s="139">
        <v>20.336468243279398</v>
      </c>
      <c r="AA47" s="127">
        <v>21.432930719469098</v>
      </c>
      <c r="AB47" s="127">
        <v>22.108789254433301</v>
      </c>
      <c r="AC47" s="140">
        <v>22.676946104257301</v>
      </c>
      <c r="AD47" s="138">
        <v>23.3359927889299</v>
      </c>
      <c r="AE47" s="127">
        <v>24.214738111636699</v>
      </c>
      <c r="AF47" s="127">
        <v>25.347876513059798</v>
      </c>
      <c r="AG47" s="127">
        <v>26.221034295479299</v>
      </c>
      <c r="AH47" s="127">
        <v>27.023154010634599</v>
      </c>
      <c r="AI47" s="128">
        <v>27.757644796542401</v>
      </c>
      <c r="AJ47" s="127">
        <v>28.3677205058782</v>
      </c>
      <c r="AK47" s="127">
        <v>29.489376142790299</v>
      </c>
      <c r="AL47" s="128">
        <v>31.225021228710801</v>
      </c>
      <c r="AM47" s="127">
        <v>32.253411710784299</v>
      </c>
      <c r="AN47" s="127">
        <v>33.625645145599897</v>
      </c>
      <c r="AO47" s="129">
        <v>34.884490896128497</v>
      </c>
      <c r="AP47" s="72">
        <v>35.670401821507824</v>
      </c>
      <c r="AQ47" s="72">
        <v>36.38867151028218</v>
      </c>
      <c r="AR47" s="72">
        <v>37.60531533207736</v>
      </c>
      <c r="AS47" s="72">
        <v>38.168106174048432</v>
      </c>
      <c r="AT47" s="72">
        <v>38.756939384406721</v>
      </c>
      <c r="AU47" s="132">
        <v>39.6265</v>
      </c>
      <c r="AV47" s="73">
        <f t="shared" si="0"/>
        <v>40.392919489608964</v>
      </c>
      <c r="AW47" s="73">
        <f t="shared" si="1"/>
        <v>41.483572893077131</v>
      </c>
      <c r="AX47" s="73">
        <f t="shared" si="2"/>
        <v>42.659848582400635</v>
      </c>
      <c r="AY47" s="73">
        <f t="shared" si="3"/>
        <v>44.264272623073182</v>
      </c>
      <c r="AZ47" s="73">
        <f t="shared" si="4"/>
        <v>45.662893032284927</v>
      </c>
      <c r="BA47" s="73">
        <f t="shared" si="5"/>
        <v>47.491950961333444</v>
      </c>
      <c r="BB47" s="73">
        <f t="shared" si="6"/>
        <v>49.414914027808464</v>
      </c>
      <c r="BC47" s="73">
        <f t="shared" si="7"/>
        <v>51.181315200023647</v>
      </c>
      <c r="BD47" s="73">
        <f t="shared" si="8"/>
        <v>53.643549748361998</v>
      </c>
      <c r="BE47" s="73">
        <f t="shared" si="9"/>
        <v>55.832364043349465</v>
      </c>
      <c r="BF47" s="73">
        <f t="shared" si="10"/>
        <v>57.687661258504576</v>
      </c>
      <c r="BG47" s="133">
        <f t="shared" si="11"/>
        <v>59.51898374132589</v>
      </c>
      <c r="BS47" s="133">
        <f t="shared" si="12"/>
        <v>97.600766110143709</v>
      </c>
      <c r="BT47" s="134"/>
    </row>
    <row r="48" spans="2:72" ht="15" hidden="1" customHeight="1" x14ac:dyDescent="0.35">
      <c r="B48" s="135">
        <v>35125</v>
      </c>
      <c r="C48" s="136">
        <v>8.1884992482940007</v>
      </c>
      <c r="D48" s="72">
        <v>199603</v>
      </c>
      <c r="E48" s="137">
        <v>12.212250006719399</v>
      </c>
      <c r="F48" s="138">
        <v>12.4059240795759</v>
      </c>
      <c r="G48" s="127">
        <v>12.6623813297171</v>
      </c>
      <c r="H48" s="127">
        <v>12.9630102881325</v>
      </c>
      <c r="I48" s="127">
        <v>13.307285828071899</v>
      </c>
      <c r="J48" s="127">
        <v>13.4982121446769</v>
      </c>
      <c r="K48" s="139">
        <v>13.659120750765499</v>
      </c>
      <c r="L48" s="127">
        <v>13.895733094645699</v>
      </c>
      <c r="M48" s="127">
        <v>14.090726090503001</v>
      </c>
      <c r="N48" s="139">
        <v>14.3581743656501</v>
      </c>
      <c r="O48" s="127">
        <v>14.575662326019801</v>
      </c>
      <c r="P48" s="127">
        <v>14.77608977313</v>
      </c>
      <c r="Q48" s="140">
        <v>15.240350669385499</v>
      </c>
      <c r="R48" s="138">
        <v>15.5081775242829</v>
      </c>
      <c r="S48" s="127">
        <v>15.8833256322393</v>
      </c>
      <c r="T48" s="127">
        <v>16.255164220443898</v>
      </c>
      <c r="U48" s="127">
        <v>16.700398431188798</v>
      </c>
      <c r="V48" s="127">
        <v>17.0469942986295</v>
      </c>
      <c r="W48" s="139">
        <v>17.683985258980002</v>
      </c>
      <c r="X48" s="127">
        <v>18.232474043531798</v>
      </c>
      <c r="Y48" s="127">
        <v>18.941614976922001</v>
      </c>
      <c r="Z48" s="139">
        <v>20.179314302853001</v>
      </c>
      <c r="AA48" s="127">
        <v>21.267303655951601</v>
      </c>
      <c r="AB48" s="127">
        <v>21.937939365070601</v>
      </c>
      <c r="AC48" s="140">
        <v>22.501705674380801</v>
      </c>
      <c r="AD48" s="138">
        <v>23.155659449990601</v>
      </c>
      <c r="AE48" s="127">
        <v>24.027614100470402</v>
      </c>
      <c r="AF48" s="127">
        <v>25.151995958589001</v>
      </c>
      <c r="AG48" s="127">
        <v>26.0184062475658</v>
      </c>
      <c r="AH48" s="127">
        <v>26.814327429503699</v>
      </c>
      <c r="AI48" s="128">
        <v>27.5431422976547</v>
      </c>
      <c r="AJ48" s="127">
        <v>28.148503530487801</v>
      </c>
      <c r="AK48" s="127">
        <v>29.261491359350199</v>
      </c>
      <c r="AL48" s="128">
        <v>30.983723916547799</v>
      </c>
      <c r="AM48" s="127">
        <v>32.004167314859203</v>
      </c>
      <c r="AN48" s="127">
        <v>33.365796553858402</v>
      </c>
      <c r="AO48" s="129">
        <v>34.614914333545698</v>
      </c>
      <c r="AP48" s="72">
        <v>35.394751982224783</v>
      </c>
      <c r="AQ48" s="72">
        <v>36.107471104866931</v>
      </c>
      <c r="AR48" s="72">
        <v>37.314713079281169</v>
      </c>
      <c r="AS48" s="72">
        <v>37.873154847588438</v>
      </c>
      <c r="AT48" s="72">
        <v>38.457437736909917</v>
      </c>
      <c r="AU48" s="132">
        <v>39.3202</v>
      </c>
      <c r="AV48" s="73">
        <f t="shared" si="0"/>
        <v>40.080775493553077</v>
      </c>
      <c r="AW48" s="73">
        <f t="shared" si="1"/>
        <v>41.163000664648536</v>
      </c>
      <c r="AX48" s="73">
        <f t="shared" si="2"/>
        <v>42.330186459040739</v>
      </c>
      <c r="AY48" s="73">
        <f t="shared" si="3"/>
        <v>43.922212006666697</v>
      </c>
      <c r="AZ48" s="73">
        <f t="shared" si="4"/>
        <v>45.310024309680294</v>
      </c>
      <c r="BA48" s="73">
        <f t="shared" si="5"/>
        <v>47.124947844428895</v>
      </c>
      <c r="BB48" s="73">
        <f t="shared" si="6"/>
        <v>49.033050846728763</v>
      </c>
      <c r="BC48" s="73">
        <f t="shared" si="7"/>
        <v>50.785801816693159</v>
      </c>
      <c r="BD48" s="73">
        <f t="shared" si="8"/>
        <v>53.229008977537447</v>
      </c>
      <c r="BE48" s="73">
        <f t="shared" si="9"/>
        <v>55.400908792232464</v>
      </c>
      <c r="BF48" s="73">
        <f t="shared" si="10"/>
        <v>57.241868843995391</v>
      </c>
      <c r="BG48" s="133">
        <f t="shared" si="11"/>
        <v>59.059039432745223</v>
      </c>
      <c r="BS48" s="133">
        <f t="shared" si="12"/>
        <v>96.846537558786494</v>
      </c>
      <c r="BT48" s="134"/>
    </row>
    <row r="49" spans="2:72" ht="15" hidden="1" customHeight="1" x14ac:dyDescent="0.35">
      <c r="B49" s="135">
        <v>35156</v>
      </c>
      <c r="C49" s="136">
        <v>8.3105357596301204</v>
      </c>
      <c r="D49" s="72">
        <v>199604</v>
      </c>
      <c r="E49" s="137">
        <v>12.0329185617331</v>
      </c>
      <c r="F49" s="138">
        <v>12.223748617203601</v>
      </c>
      <c r="G49" s="127">
        <v>12.476439907</v>
      </c>
      <c r="H49" s="127">
        <v>12.7726542632342</v>
      </c>
      <c r="I49" s="127">
        <v>13.111874270408</v>
      </c>
      <c r="J49" s="127">
        <v>13.299996919202201</v>
      </c>
      <c r="K49" s="139">
        <v>13.4585426541716</v>
      </c>
      <c r="L49" s="127">
        <v>13.6916804513051</v>
      </c>
      <c r="M49" s="127">
        <v>13.8838100619803</v>
      </c>
      <c r="N49" s="139">
        <v>14.1473309784823</v>
      </c>
      <c r="O49" s="127">
        <v>14.361625225148201</v>
      </c>
      <c r="P49" s="127">
        <v>14.5591094845834</v>
      </c>
      <c r="Q49" s="140">
        <v>15.0165529166262</v>
      </c>
      <c r="R49" s="138">
        <v>15.2804468536036</v>
      </c>
      <c r="S49" s="127">
        <v>15.6500860789015</v>
      </c>
      <c r="T49" s="127">
        <v>16.016464383269099</v>
      </c>
      <c r="U49" s="127">
        <v>16.455160528192799</v>
      </c>
      <c r="V49" s="127">
        <v>16.796666789893301</v>
      </c>
      <c r="W49" s="139">
        <v>17.424303822073298</v>
      </c>
      <c r="X49" s="127">
        <v>17.964738293436401</v>
      </c>
      <c r="Y49" s="127">
        <v>18.663465808479199</v>
      </c>
      <c r="Z49" s="139">
        <v>19.8829900717922</v>
      </c>
      <c r="AA49" s="127">
        <v>20.955002786457001</v>
      </c>
      <c r="AB49" s="127">
        <v>21.6157905092746</v>
      </c>
      <c r="AC49" s="140">
        <v>22.171278161758501</v>
      </c>
      <c r="AD49" s="138">
        <v>22.8156289178207</v>
      </c>
      <c r="AE49" s="127">
        <v>23.674779303128499</v>
      </c>
      <c r="AF49" s="127">
        <v>24.782650115107199</v>
      </c>
      <c r="AG49" s="127">
        <v>25.6363375553879</v>
      </c>
      <c r="AH49" s="127">
        <v>26.420570989730301</v>
      </c>
      <c r="AI49" s="128">
        <v>27.138683536576</v>
      </c>
      <c r="AJ49" s="127">
        <v>27.735155309681101</v>
      </c>
      <c r="AK49" s="127">
        <v>28.8317994086418</v>
      </c>
      <c r="AL49" s="128">
        <v>30.528741748810202</v>
      </c>
      <c r="AM49" s="127">
        <v>31.534200390910101</v>
      </c>
      <c r="AN49" s="127">
        <v>32.875834711787597</v>
      </c>
      <c r="AO49" s="129">
        <v>34.106609753955901</v>
      </c>
      <c r="AP49" s="72">
        <v>34.874995834552522</v>
      </c>
      <c r="AQ49" s="72">
        <v>35.577248994733822</v>
      </c>
      <c r="AR49" s="72">
        <v>36.766763159153946</v>
      </c>
      <c r="AS49" s="72">
        <v>37.317004459144883</v>
      </c>
      <c r="AT49" s="72">
        <v>37.892707414812442</v>
      </c>
      <c r="AU49" s="132">
        <v>38.742800000000003</v>
      </c>
      <c r="AV49" s="73">
        <f t="shared" si="0"/>
        <v>39.492207180467908</v>
      </c>
      <c r="AW49" s="73">
        <f t="shared" si="1"/>
        <v>40.558540357571573</v>
      </c>
      <c r="AX49" s="73">
        <f t="shared" si="2"/>
        <v>41.708586549109221</v>
      </c>
      <c r="AY49" s="73">
        <f t="shared" si="3"/>
        <v>43.277233911572431</v>
      </c>
      <c r="AZ49" s="73">
        <f t="shared" si="4"/>
        <v>44.644666809846342</v>
      </c>
      <c r="BA49" s="73">
        <f t="shared" si="5"/>
        <v>46.432939001898312</v>
      </c>
      <c r="BB49" s="73">
        <f t="shared" si="6"/>
        <v>48.313022362576298</v>
      </c>
      <c r="BC49" s="73">
        <f t="shared" si="7"/>
        <v>50.040034966230479</v>
      </c>
      <c r="BD49" s="73">
        <f t="shared" si="8"/>
        <v>52.447364719527926</v>
      </c>
      <c r="BE49" s="73">
        <f t="shared" si="9"/>
        <v>54.587371154057912</v>
      </c>
      <c r="BF49" s="73">
        <f t="shared" si="10"/>
        <v>56.401297528483497</v>
      </c>
      <c r="BG49" s="133">
        <f t="shared" si="11"/>
        <v>58.191783777550818</v>
      </c>
      <c r="BS49" s="133">
        <f t="shared" si="12"/>
        <v>95.424389345903677</v>
      </c>
      <c r="BT49" s="134"/>
    </row>
    <row r="50" spans="2:72" ht="15" hidden="1" customHeight="1" x14ac:dyDescent="0.35">
      <c r="B50" s="135">
        <v>35186</v>
      </c>
      <c r="C50" s="136">
        <v>8.3293685545893901</v>
      </c>
      <c r="D50" s="72">
        <v>199605</v>
      </c>
      <c r="E50" s="137">
        <v>12.0057119990087</v>
      </c>
      <c r="F50" s="138">
        <v>12.196110585601</v>
      </c>
      <c r="G50" s="127">
        <v>12.4482305375802</v>
      </c>
      <c r="H50" s="127">
        <v>12.7437751498598</v>
      </c>
      <c r="I50" s="127">
        <v>13.0822281768239</v>
      </c>
      <c r="J50" s="127">
        <v>13.2699254782164</v>
      </c>
      <c r="K50" s="139">
        <v>13.428112739515299</v>
      </c>
      <c r="L50" s="127">
        <v>13.6607234094961</v>
      </c>
      <c r="M50" s="127">
        <v>13.8524186129843</v>
      </c>
      <c r="N50" s="139">
        <v>14.1153437057626</v>
      </c>
      <c r="O50" s="127">
        <v>14.3291534307529</v>
      </c>
      <c r="P50" s="127">
        <v>14.5261911760806</v>
      </c>
      <c r="Q50" s="140">
        <v>14.982600323434999</v>
      </c>
      <c r="R50" s="138">
        <v>15.2458975932852</v>
      </c>
      <c r="S50" s="127">
        <v>15.614701060182799</v>
      </c>
      <c r="T50" s="127">
        <v>15.9802509791286</v>
      </c>
      <c r="U50" s="127">
        <v>16.4179552271885</v>
      </c>
      <c r="V50" s="127">
        <v>16.758689339432301</v>
      </c>
      <c r="W50" s="139">
        <v>17.384907277300599</v>
      </c>
      <c r="X50" s="127">
        <v>17.9241198203121</v>
      </c>
      <c r="Y50" s="127">
        <v>18.621267504670499</v>
      </c>
      <c r="Z50" s="139">
        <v>19.8380344100581</v>
      </c>
      <c r="AA50" s="127">
        <v>20.907623292049799</v>
      </c>
      <c r="AB50" s="127">
        <v>21.566916966475301</v>
      </c>
      <c r="AC50" s="140">
        <v>22.121148655197601</v>
      </c>
      <c r="AD50" s="138">
        <v>22.764042527032501</v>
      </c>
      <c r="AE50" s="127">
        <v>23.6212503637617</v>
      </c>
      <c r="AF50" s="127">
        <v>24.726616267510401</v>
      </c>
      <c r="AG50" s="127">
        <v>25.578373510992101</v>
      </c>
      <c r="AH50" s="127">
        <v>26.360833784815501</v>
      </c>
      <c r="AI50" s="128">
        <v>27.077322671204399</v>
      </c>
      <c r="AJ50" s="127">
        <v>27.6724458149952</v>
      </c>
      <c r="AK50" s="127">
        <v>28.7666103894489</v>
      </c>
      <c r="AL50" s="128">
        <v>30.459715924109101</v>
      </c>
      <c r="AM50" s="127">
        <v>31.4629012130343</v>
      </c>
      <c r="AN50" s="127">
        <v>32.801502083787703</v>
      </c>
      <c r="AO50" s="129">
        <v>34.029494329894398</v>
      </c>
      <c r="AP50" s="72">
        <v>34.796143081015053</v>
      </c>
      <c r="AQ50" s="72">
        <v>35.496808438989198</v>
      </c>
      <c r="AR50" s="72">
        <v>36.683633098651207</v>
      </c>
      <c r="AS50" s="72">
        <v>37.232630296941885</v>
      </c>
      <c r="AT50" s="72">
        <v>37.807031581822457</v>
      </c>
      <c r="AU50" s="132">
        <v>38.655200000000001</v>
      </c>
      <c r="AV50" s="73">
        <f t="shared" si="0"/>
        <v>39.402914860714695</v>
      </c>
      <c r="AW50" s="73">
        <f t="shared" si="1"/>
        <v>40.466837046642858</v>
      </c>
      <c r="AX50" s="73">
        <f t="shared" si="2"/>
        <v>41.614282970948118</v>
      </c>
      <c r="AY50" s="73">
        <f t="shared" si="3"/>
        <v>43.179383604274896</v>
      </c>
      <c r="AZ50" s="73">
        <f t="shared" si="4"/>
        <v>44.543724721554248</v>
      </c>
      <c r="BA50" s="73">
        <f t="shared" si="5"/>
        <v>46.32795361028694</v>
      </c>
      <c r="BB50" s="73">
        <f t="shared" si="6"/>
        <v>48.203786081572055</v>
      </c>
      <c r="BC50" s="73">
        <f t="shared" si="7"/>
        <v>49.926893890517789</v>
      </c>
      <c r="BD50" s="73">
        <f t="shared" si="8"/>
        <v>52.328780644463478</v>
      </c>
      <c r="BE50" s="73">
        <f t="shared" si="9"/>
        <v>54.463948500639191</v>
      </c>
      <c r="BF50" s="73">
        <f t="shared" si="10"/>
        <v>56.273773567353764</v>
      </c>
      <c r="BG50" s="133">
        <f t="shared" si="11"/>
        <v>58.060211507094259</v>
      </c>
      <c r="BS50" s="133">
        <f t="shared" si="12"/>
        <v>95.208633740075101</v>
      </c>
      <c r="BT50" s="134"/>
    </row>
    <row r="51" spans="2:72" ht="15" hidden="1" customHeight="1" x14ac:dyDescent="0.35">
      <c r="B51" s="135">
        <v>35217</v>
      </c>
      <c r="C51" s="136">
        <v>8.2668436753245906</v>
      </c>
      <c r="D51" s="72">
        <v>199606</v>
      </c>
      <c r="E51" s="137">
        <v>12.096515178881001</v>
      </c>
      <c r="F51" s="138">
        <v>12.2883538131028</v>
      </c>
      <c r="G51" s="127">
        <v>12.542380631859301</v>
      </c>
      <c r="H51" s="127">
        <v>12.840160546017801</v>
      </c>
      <c r="I51" s="127">
        <v>13.181173405425699</v>
      </c>
      <c r="J51" s="127">
        <v>13.3702903237323</v>
      </c>
      <c r="K51" s="139">
        <v>13.5296740077292</v>
      </c>
      <c r="L51" s="127">
        <v>13.764043989320101</v>
      </c>
      <c r="M51" s="127">
        <v>13.9571890471813</v>
      </c>
      <c r="N51" s="139">
        <v>14.222102729598699</v>
      </c>
      <c r="O51" s="127">
        <v>14.4375295684194</v>
      </c>
      <c r="P51" s="127">
        <v>14.636057575535199</v>
      </c>
      <c r="Q51" s="140">
        <v>15.0959186965756</v>
      </c>
      <c r="R51" s="138">
        <v>15.3612073709636</v>
      </c>
      <c r="S51" s="127">
        <v>15.7328002207437</v>
      </c>
      <c r="T51" s="127">
        <v>16.101114914910202</v>
      </c>
      <c r="U51" s="127">
        <v>16.5421296653019</v>
      </c>
      <c r="V51" s="127">
        <v>16.8854408625937</v>
      </c>
      <c r="W51" s="139">
        <v>17.5163950943241</v>
      </c>
      <c r="X51" s="127">
        <v>18.0596858805532</v>
      </c>
      <c r="Y51" s="127">
        <v>18.762106323960499</v>
      </c>
      <c r="Z51" s="139">
        <v>19.9880760408249</v>
      </c>
      <c r="AA51" s="127">
        <v>21.065754578111399</v>
      </c>
      <c r="AB51" s="127">
        <v>21.7300347091596</v>
      </c>
      <c r="AC51" s="140">
        <v>22.288458235877499</v>
      </c>
      <c r="AD51" s="138">
        <v>22.9362145271914</v>
      </c>
      <c r="AE51" s="127">
        <v>23.7999057109635</v>
      </c>
      <c r="AF51" s="127">
        <v>24.913631863483001</v>
      </c>
      <c r="AG51" s="127">
        <v>25.771831229363901</v>
      </c>
      <c r="AH51" s="127">
        <v>26.560209509632301</v>
      </c>
      <c r="AI51" s="128">
        <v>27.282117438992799</v>
      </c>
      <c r="AJ51" s="127">
        <v>27.8817416964099</v>
      </c>
      <c r="AK51" s="127">
        <v>28.984181800267599</v>
      </c>
      <c r="AL51" s="128">
        <v>30.690092853369201</v>
      </c>
      <c r="AM51" s="127">
        <v>31.700865565201401</v>
      </c>
      <c r="AN51" s="127">
        <v>33.049590718101101</v>
      </c>
      <c r="AO51" s="129">
        <v>34.286870676657699</v>
      </c>
      <c r="AP51" s="72">
        <v>35.059317846435519</v>
      </c>
      <c r="AQ51" s="72">
        <v>35.765282568790191</v>
      </c>
      <c r="AR51" s="72">
        <v>36.961083576798465</v>
      </c>
      <c r="AS51" s="72">
        <v>37.514233022898338</v>
      </c>
      <c r="AT51" s="72">
        <v>38.09297869511672</v>
      </c>
      <c r="AU51" s="132">
        <v>38.947600000000001</v>
      </c>
      <c r="AV51" s="73">
        <f t="shared" si="0"/>
        <v>39.700932168299822</v>
      </c>
      <c r="AW51" s="73">
        <f t="shared" si="1"/>
        <v>40.772901150421902</v>
      </c>
      <c r="AX51" s="73">
        <f t="shared" si="2"/>
        <v>41.929025588643448</v>
      </c>
      <c r="AY51" s="73">
        <f t="shared" si="3"/>
        <v>43.505963596907904</v>
      </c>
      <c r="AZ51" s="73">
        <f t="shared" si="4"/>
        <v>44.880623678351114</v>
      </c>
      <c r="BA51" s="73">
        <f t="shared" si="5"/>
        <v>46.678347281660514</v>
      </c>
      <c r="BB51" s="73">
        <f t="shared" si="6"/>
        <v>48.568367295784768</v>
      </c>
      <c r="BC51" s="73">
        <f t="shared" si="7"/>
        <v>50.304507540318482</v>
      </c>
      <c r="BD51" s="73">
        <f t="shared" si="8"/>
        <v>52.724560560035762</v>
      </c>
      <c r="BE51" s="73">
        <f t="shared" si="9"/>
        <v>54.875877398539025</v>
      </c>
      <c r="BF51" s="73">
        <f t="shared" si="10"/>
        <v>56.699390772209796</v>
      </c>
      <c r="BG51" s="133">
        <f t="shared" si="11"/>
        <v>58.499340134312099</v>
      </c>
      <c r="BS51" s="133">
        <f t="shared" si="12"/>
        <v>95.928728199745763</v>
      </c>
      <c r="BT51" s="134"/>
    </row>
    <row r="52" spans="2:72" ht="15" hidden="1" customHeight="1" x14ac:dyDescent="0.35">
      <c r="B52" s="135">
        <v>35247</v>
      </c>
      <c r="C52" s="136">
        <v>8.2570506219457709</v>
      </c>
      <c r="D52" s="72">
        <v>199607</v>
      </c>
      <c r="E52" s="137">
        <v>12.110861926196501</v>
      </c>
      <c r="F52" s="138">
        <v>12.302928085484</v>
      </c>
      <c r="G52" s="127">
        <v>12.5572561859342</v>
      </c>
      <c r="H52" s="127">
        <v>12.8553892739713</v>
      </c>
      <c r="I52" s="127">
        <v>13.1968065825327</v>
      </c>
      <c r="J52" s="127">
        <v>13.386147797886901</v>
      </c>
      <c r="K52" s="139">
        <v>13.545720514626501</v>
      </c>
      <c r="L52" s="127">
        <v>13.7803684644465</v>
      </c>
      <c r="M52" s="127">
        <v>13.973742596822101</v>
      </c>
      <c r="N52" s="139">
        <v>14.2389704730058</v>
      </c>
      <c r="O52" s="127">
        <v>14.4546528130494</v>
      </c>
      <c r="P52" s="127">
        <v>14.653416278982199</v>
      </c>
      <c r="Q52" s="140">
        <v>15.1138228059685</v>
      </c>
      <c r="R52" s="138">
        <v>15.379426118871899</v>
      </c>
      <c r="S52" s="127">
        <v>15.751459686382701</v>
      </c>
      <c r="T52" s="127">
        <v>16.120211210311499</v>
      </c>
      <c r="U52" s="127">
        <v>16.561749014416801</v>
      </c>
      <c r="V52" s="127">
        <v>16.905467386744199</v>
      </c>
      <c r="W52" s="139">
        <v>17.5371699448146</v>
      </c>
      <c r="X52" s="127">
        <v>18.0811050865059</v>
      </c>
      <c r="Y52" s="127">
        <v>18.784358616836201</v>
      </c>
      <c r="Z52" s="139">
        <v>20.0117823621943</v>
      </c>
      <c r="AA52" s="127">
        <v>21.090739051199201</v>
      </c>
      <c r="AB52" s="127">
        <v>21.755807033876302</v>
      </c>
      <c r="AC52" s="140">
        <v>22.314892863837201</v>
      </c>
      <c r="AD52" s="138">
        <v>22.9634174091231</v>
      </c>
      <c r="AE52" s="127">
        <v>23.828132950653501</v>
      </c>
      <c r="AF52" s="127">
        <v>24.9431800081984</v>
      </c>
      <c r="AG52" s="127">
        <v>25.802397218414399</v>
      </c>
      <c r="AH52" s="127">
        <v>26.591710533592298</v>
      </c>
      <c r="AI52" s="128">
        <v>27.3144746624858</v>
      </c>
      <c r="AJ52" s="127">
        <v>27.9148100881673</v>
      </c>
      <c r="AK52" s="127">
        <v>29.018557711535099</v>
      </c>
      <c r="AL52" s="128">
        <v>30.726492014677</v>
      </c>
      <c r="AM52" s="127">
        <v>31.738463526368001</v>
      </c>
      <c r="AN52" s="127">
        <v>33.088788298553098</v>
      </c>
      <c r="AO52" s="129">
        <v>34.327535699812202</v>
      </c>
      <c r="AP52" s="72">
        <v>35.100899009833356</v>
      </c>
      <c r="AQ52" s="72">
        <v>35.807701022708109</v>
      </c>
      <c r="AR52" s="72">
        <v>37.004920278422254</v>
      </c>
      <c r="AS52" s="72">
        <v>37.558725772583372</v>
      </c>
      <c r="AT52" s="72">
        <v>38.13815785058032</v>
      </c>
      <c r="AU52" s="132">
        <v>38.9938</v>
      </c>
      <c r="AV52" s="73">
        <f t="shared" si="0"/>
        <v>39.748018393843807</v>
      </c>
      <c r="AW52" s="73">
        <f t="shared" si="1"/>
        <v>40.821258756019489</v>
      </c>
      <c r="AX52" s="73">
        <f t="shared" si="2"/>
        <v>41.978754384615719</v>
      </c>
      <c r="AY52" s="73">
        <f t="shared" si="3"/>
        <v>43.557562677900471</v>
      </c>
      <c r="AZ52" s="73">
        <f t="shared" si="4"/>
        <v>44.933853138055369</v>
      </c>
      <c r="BA52" s="73">
        <f t="shared" si="5"/>
        <v>46.733708883217062</v>
      </c>
      <c r="BB52" s="73">
        <f t="shared" si="6"/>
        <v>48.625970504875625</v>
      </c>
      <c r="BC52" s="73">
        <f t="shared" si="7"/>
        <v>50.364169851971056</v>
      </c>
      <c r="BD52" s="73">
        <f t="shared" si="8"/>
        <v>52.787093110649771</v>
      </c>
      <c r="BE52" s="73">
        <f t="shared" si="9"/>
        <v>54.940961460776109</v>
      </c>
      <c r="BF52" s="73">
        <f t="shared" si="10"/>
        <v>56.766637563564451</v>
      </c>
      <c r="BG52" s="133">
        <f t="shared" si="11"/>
        <v>58.568721707320556</v>
      </c>
      <c r="BS52" s="133">
        <f t="shared" si="12"/>
        <v>96.042501894353563</v>
      </c>
      <c r="BT52" s="134"/>
    </row>
    <row r="53" spans="2:72" ht="15" hidden="1" customHeight="1" x14ac:dyDescent="0.35">
      <c r="B53" s="135">
        <v>35278</v>
      </c>
      <c r="C53" s="136">
        <v>8.2314380208011499</v>
      </c>
      <c r="D53" s="72">
        <v>199608</v>
      </c>
      <c r="E53" s="137">
        <v>12.1485455818651</v>
      </c>
      <c r="F53" s="138">
        <v>12.341209366247901</v>
      </c>
      <c r="G53" s="127">
        <v>12.596328823466999</v>
      </c>
      <c r="H53" s="127">
        <v>12.8953895700558</v>
      </c>
      <c r="I53" s="127">
        <v>13.2378692185542</v>
      </c>
      <c r="J53" s="127">
        <v>13.4277995801811</v>
      </c>
      <c r="K53" s="139">
        <v>13.587868816767701</v>
      </c>
      <c r="L53" s="127">
        <v>13.8232468874163</v>
      </c>
      <c r="M53" s="127">
        <v>14.017222714721999</v>
      </c>
      <c r="N53" s="139">
        <v>14.2832758629648</v>
      </c>
      <c r="O53" s="127">
        <v>14.499629311232299</v>
      </c>
      <c r="P53" s="127">
        <v>14.6990112413218</v>
      </c>
      <c r="Q53" s="140">
        <v>15.160850350162001</v>
      </c>
      <c r="R53" s="138">
        <v>15.4272801033179</v>
      </c>
      <c r="S53" s="127">
        <v>15.800471275047199</v>
      </c>
      <c r="T53" s="127">
        <v>16.170370190923801</v>
      </c>
      <c r="U53" s="127">
        <v>16.613281865747499</v>
      </c>
      <c r="V53" s="127">
        <v>16.958069737906399</v>
      </c>
      <c r="W53" s="139">
        <v>17.591737875456499</v>
      </c>
      <c r="X53" s="127">
        <v>18.137365503174799</v>
      </c>
      <c r="Y53" s="127">
        <v>18.842807248022499</v>
      </c>
      <c r="Z53" s="139">
        <v>20.074050194199</v>
      </c>
      <c r="AA53" s="127">
        <v>21.1563641200873</v>
      </c>
      <c r="AB53" s="127">
        <v>21.823501500715398</v>
      </c>
      <c r="AC53" s="140">
        <v>22.384326958956699</v>
      </c>
      <c r="AD53" s="138">
        <v>23.03486942632</v>
      </c>
      <c r="AE53" s="127">
        <v>23.902275580865101</v>
      </c>
      <c r="AF53" s="127">
        <v>25.020792172587399</v>
      </c>
      <c r="AG53" s="127">
        <v>25.882682887438399</v>
      </c>
      <c r="AH53" s="127">
        <v>26.674452197190899</v>
      </c>
      <c r="AI53" s="128">
        <v>27.399465248971001</v>
      </c>
      <c r="AJ53" s="127">
        <v>28.001668653464101</v>
      </c>
      <c r="AK53" s="127">
        <v>29.108850652158502</v>
      </c>
      <c r="AL53" s="128">
        <v>30.822099292840999</v>
      </c>
      <c r="AM53" s="127">
        <v>31.837219613116101</v>
      </c>
      <c r="AN53" s="127">
        <v>33.191745999857297</v>
      </c>
      <c r="AO53" s="129">
        <v>34.434347836152803</v>
      </c>
      <c r="AP53" s="72">
        <v>35.210117511373973</v>
      </c>
      <c r="AQ53" s="72">
        <v>35.919118780077198</v>
      </c>
      <c r="AR53" s="72">
        <v>37.120063253572468</v>
      </c>
      <c r="AS53" s="72">
        <v>37.675591945939999</v>
      </c>
      <c r="AT53" s="72">
        <v>38.256826960758751</v>
      </c>
      <c r="AU53" s="132">
        <v>39.115099999999998</v>
      </c>
      <c r="AV53" s="73">
        <f t="shared" si="0"/>
        <v>39.871696679319314</v>
      </c>
      <c r="AW53" s="73">
        <f t="shared" si="1"/>
        <v>40.948276491693036</v>
      </c>
      <c r="AX53" s="73">
        <f t="shared" si="2"/>
        <v>42.109373735679796</v>
      </c>
      <c r="AY53" s="73">
        <f t="shared" si="3"/>
        <v>43.69309458336847</v>
      </c>
      <c r="AZ53" s="73">
        <f t="shared" si="4"/>
        <v>45.073667451837196</v>
      </c>
      <c r="BA53" s="73">
        <f t="shared" si="5"/>
        <v>46.879123553486082</v>
      </c>
      <c r="BB53" s="73">
        <f t="shared" si="6"/>
        <v>48.777273057924582</v>
      </c>
      <c r="BC53" s="73">
        <f t="shared" si="7"/>
        <v>50.520880914016189</v>
      </c>
      <c r="BD53" s="73">
        <f t="shared" si="8"/>
        <v>52.95134324021528</v>
      </c>
      <c r="BE53" s="73">
        <f t="shared" si="9"/>
        <v>55.111913477767658</v>
      </c>
      <c r="BF53" s="73">
        <f t="shared" si="10"/>
        <v>56.943270278597069</v>
      </c>
      <c r="BG53" s="133">
        <f t="shared" si="11"/>
        <v>58.750961712633007</v>
      </c>
      <c r="BS53" s="133">
        <f t="shared" si="12"/>
        <v>96.341343759861786</v>
      </c>
      <c r="BT53" s="134"/>
    </row>
    <row r="54" spans="2:72" ht="15" hidden="1" customHeight="1" x14ac:dyDescent="0.35">
      <c r="B54" s="135">
        <v>35309</v>
      </c>
      <c r="C54" s="136">
        <v>8.3256019955975393</v>
      </c>
      <c r="D54" s="72">
        <v>199609</v>
      </c>
      <c r="E54" s="137">
        <v>12.011143464806301</v>
      </c>
      <c r="F54" s="138">
        <v>12.2016281890147</v>
      </c>
      <c r="G54" s="127">
        <v>12.4538622017756</v>
      </c>
      <c r="H54" s="127">
        <v>12.7495405204488</v>
      </c>
      <c r="I54" s="127">
        <v>13.0881466658651</v>
      </c>
      <c r="J54" s="127">
        <v>13.275928882793901</v>
      </c>
      <c r="K54" s="139">
        <v>13.434187709086199</v>
      </c>
      <c r="L54" s="127">
        <v>13.6669036137168</v>
      </c>
      <c r="M54" s="127">
        <v>13.858685541419399</v>
      </c>
      <c r="N54" s="139">
        <v>14.121729583298601</v>
      </c>
      <c r="O54" s="127">
        <v>14.3356360372634</v>
      </c>
      <c r="P54" s="127">
        <v>14.5327629238078</v>
      </c>
      <c r="Q54" s="140">
        <v>14.989378553765899</v>
      </c>
      <c r="R54" s="138">
        <v>15.2527949410925</v>
      </c>
      <c r="S54" s="127">
        <v>15.621765257187899</v>
      </c>
      <c r="T54" s="127">
        <v>15.9874805534043</v>
      </c>
      <c r="U54" s="127">
        <v>16.425382821844298</v>
      </c>
      <c r="V54" s="127">
        <v>16.766271084518898</v>
      </c>
      <c r="W54" s="139">
        <v>17.3927723276432</v>
      </c>
      <c r="X54" s="127">
        <v>17.932228814078101</v>
      </c>
      <c r="Y54" s="127">
        <v>18.629691892792401</v>
      </c>
      <c r="Z54" s="139">
        <v>19.847009271807099</v>
      </c>
      <c r="AA54" s="127">
        <v>20.917082043086701</v>
      </c>
      <c r="AB54" s="127">
        <v>21.576673986456498</v>
      </c>
      <c r="AC54" s="140">
        <v>22.1311564133659</v>
      </c>
      <c r="AD54" s="138">
        <v>22.7743411347628</v>
      </c>
      <c r="AE54" s="127">
        <v>23.6319367781499</v>
      </c>
      <c r="AF54" s="127">
        <v>24.7378027569547</v>
      </c>
      <c r="AG54" s="127">
        <v>25.5899453412088</v>
      </c>
      <c r="AH54" s="127">
        <v>26.3727596053841</v>
      </c>
      <c r="AI54" s="128">
        <v>27.0895726362203</v>
      </c>
      <c r="AJ54" s="127">
        <v>27.684965017770701</v>
      </c>
      <c r="AK54" s="127">
        <v>28.779624599722801</v>
      </c>
      <c r="AL54" s="128">
        <v>30.473496106847101</v>
      </c>
      <c r="AM54" s="127">
        <v>31.4771352436229</v>
      </c>
      <c r="AN54" s="127">
        <v>32.816341706518401</v>
      </c>
      <c r="AO54" s="129">
        <v>34.044889504672597</v>
      </c>
      <c r="AP54" s="72">
        <v>34.81188509290476</v>
      </c>
      <c r="AQ54" s="72">
        <v>35.512867436654318</v>
      </c>
      <c r="AR54" s="72">
        <v>36.700229023867749</v>
      </c>
      <c r="AS54" s="72">
        <v>37.249474592226413</v>
      </c>
      <c r="AT54" s="72">
        <v>37.824135740156606</v>
      </c>
      <c r="AU54" s="132">
        <v>38.672699999999999</v>
      </c>
      <c r="AV54" s="73">
        <f t="shared" si="0"/>
        <v>39.420741007502912</v>
      </c>
      <c r="AW54" s="73">
        <f t="shared" si="1"/>
        <v>40.48514451906712</v>
      </c>
      <c r="AX54" s="73">
        <f t="shared" si="2"/>
        <v>41.63310955571599</v>
      </c>
      <c r="AY54" s="73">
        <f t="shared" si="3"/>
        <v>43.198918251218529</v>
      </c>
      <c r="AZ54" s="73">
        <f t="shared" si="4"/>
        <v>44.563876605702589</v>
      </c>
      <c r="BA54" s="73">
        <f t="shared" si="5"/>
        <v>46.348912691724792</v>
      </c>
      <c r="BB54" s="73">
        <f t="shared" si="6"/>
        <v>48.22559380238345</v>
      </c>
      <c r="BC54" s="73">
        <f t="shared" si="7"/>
        <v>49.94948115702632</v>
      </c>
      <c r="BD54" s="73">
        <f t="shared" si="8"/>
        <v>52.352454540882405</v>
      </c>
      <c r="BE54" s="73">
        <f t="shared" si="9"/>
        <v>54.488588361524357</v>
      </c>
      <c r="BF54" s="73">
        <f t="shared" si="10"/>
        <v>56.299232205413517</v>
      </c>
      <c r="BG54" s="133">
        <f t="shared" si="11"/>
        <v>58.086478341833228</v>
      </c>
      <c r="BS54" s="133">
        <f t="shared" si="12"/>
        <v>95.25170677379748</v>
      </c>
      <c r="BT54" s="134"/>
    </row>
    <row r="55" spans="2:72" ht="15" hidden="1" customHeight="1" x14ac:dyDescent="0.35">
      <c r="B55" s="135">
        <v>35339</v>
      </c>
      <c r="C55" s="136">
        <v>8.3595010265242404</v>
      </c>
      <c r="D55" s="72">
        <v>199610</v>
      </c>
      <c r="E55" s="137">
        <v>11.962436475898</v>
      </c>
      <c r="F55" s="138">
        <v>12.152148755969201</v>
      </c>
      <c r="G55" s="127">
        <v>12.4033599219631</v>
      </c>
      <c r="H55" s="127">
        <v>12.6978392206903</v>
      </c>
      <c r="I55" s="127">
        <v>13.035072267382301</v>
      </c>
      <c r="J55" s="127">
        <v>13.222092999246501</v>
      </c>
      <c r="K55" s="139">
        <v>13.379710062252901</v>
      </c>
      <c r="L55" s="127">
        <v>13.6114822689735</v>
      </c>
      <c r="M55" s="127">
        <v>13.8024864921841</v>
      </c>
      <c r="N55" s="139">
        <v>14.0644638510063</v>
      </c>
      <c r="O55" s="127">
        <v>14.2775028822055</v>
      </c>
      <c r="P55" s="127">
        <v>14.473830389648001</v>
      </c>
      <c r="Q55" s="140">
        <v>14.928594374715701</v>
      </c>
      <c r="R55" s="138">
        <v>15.1909425690686</v>
      </c>
      <c r="S55" s="127">
        <v>15.558416655171699</v>
      </c>
      <c r="T55" s="127">
        <v>15.9226489209899</v>
      </c>
      <c r="U55" s="127">
        <v>16.358775430028199</v>
      </c>
      <c r="V55" s="127">
        <v>16.698281339650599</v>
      </c>
      <c r="W55" s="139">
        <v>17.3222420262335</v>
      </c>
      <c r="X55" s="127">
        <v>17.859510935675502</v>
      </c>
      <c r="Y55" s="127">
        <v>18.5541456969579</v>
      </c>
      <c r="Z55" s="139">
        <v>19.766526671353699</v>
      </c>
      <c r="AA55" s="127">
        <v>20.832260136991501</v>
      </c>
      <c r="AB55" s="127">
        <v>21.489177336065399</v>
      </c>
      <c r="AC55" s="140">
        <v>22.041411253538701</v>
      </c>
      <c r="AD55" s="138">
        <v>22.681987764386601</v>
      </c>
      <c r="AE55" s="127">
        <v>23.536105728765701</v>
      </c>
      <c r="AF55" s="127">
        <v>24.6374872551016</v>
      </c>
      <c r="AG55" s="127">
        <v>25.4861742733207</v>
      </c>
      <c r="AH55" s="127">
        <v>26.2658141082009</v>
      </c>
      <c r="AI55" s="128">
        <v>26.979720354645998</v>
      </c>
      <c r="AJ55" s="127">
        <v>27.5726983307563</v>
      </c>
      <c r="AK55" s="127">
        <v>28.662918903860199</v>
      </c>
      <c r="AL55" s="128">
        <v>30.349921507873699</v>
      </c>
      <c r="AM55" s="127">
        <v>31.349490737363201</v>
      </c>
      <c r="AN55" s="127">
        <v>32.683266517116401</v>
      </c>
      <c r="AO55" s="129">
        <v>33.906832369617199</v>
      </c>
      <c r="AP55" s="72">
        <v>34.670717675658594</v>
      </c>
      <c r="AQ55" s="72">
        <v>35.36885743082847</v>
      </c>
      <c r="AR55" s="72">
        <v>36.551404088653364</v>
      </c>
      <c r="AS55" s="72">
        <v>37.098422383823227</v>
      </c>
      <c r="AT55" s="72">
        <v>37.670753194576093</v>
      </c>
      <c r="AU55" s="132">
        <v>38.515900000000002</v>
      </c>
      <c r="AV55" s="73">
        <f t="shared" si="0"/>
        <v>39.260883988007762</v>
      </c>
      <c r="AW55" s="73">
        <f t="shared" si="1"/>
        <v>40.320971183628885</v>
      </c>
      <c r="AX55" s="73">
        <f t="shared" si="2"/>
        <v>41.464281049812833</v>
      </c>
      <c r="AY55" s="73">
        <f t="shared" si="3"/>
        <v>43.023740156120319</v>
      </c>
      <c r="AZ55" s="73">
        <f t="shared" si="4"/>
        <v>44.383163399677841</v>
      </c>
      <c r="BA55" s="73">
        <f t="shared" si="5"/>
        <v>46.160960896543415</v>
      </c>
      <c r="BB55" s="73">
        <f t="shared" si="6"/>
        <v>48.030031783720091</v>
      </c>
      <c r="BC55" s="73">
        <f t="shared" si="7"/>
        <v>49.746928516486875</v>
      </c>
      <c r="BD55" s="73">
        <f t="shared" si="8"/>
        <v>52.140157482727965</v>
      </c>
      <c r="BE55" s="73">
        <f t="shared" si="9"/>
        <v>54.26762896022052</v>
      </c>
      <c r="BF55" s="73">
        <f t="shared" si="10"/>
        <v>56.070930371652707</v>
      </c>
      <c r="BG55" s="133">
        <f t="shared" si="11"/>
        <v>57.850928956829847</v>
      </c>
      <c r="BS55" s="133">
        <f t="shared" si="12"/>
        <v>94.8654468112111</v>
      </c>
      <c r="BT55" s="134"/>
    </row>
    <row r="56" spans="2:72" ht="15" hidden="1" customHeight="1" x14ac:dyDescent="0.35">
      <c r="B56" s="135">
        <v>35370</v>
      </c>
      <c r="C56" s="136">
        <v>8.2939629000659494</v>
      </c>
      <c r="D56" s="72">
        <v>199611</v>
      </c>
      <c r="E56" s="137">
        <v>12.056962540693901</v>
      </c>
      <c r="F56" s="138">
        <v>12.2481739096268</v>
      </c>
      <c r="G56" s="127">
        <v>12.501370122981299</v>
      </c>
      <c r="H56" s="127">
        <v>12.798176369845599</v>
      </c>
      <c r="I56" s="127">
        <v>13.1380742008303</v>
      </c>
      <c r="J56" s="127">
        <v>13.326572753191501</v>
      </c>
      <c r="K56" s="139">
        <v>13.4854352916277</v>
      </c>
      <c r="L56" s="127">
        <v>13.719038940853601</v>
      </c>
      <c r="M56" s="127">
        <v>13.9115524617409</v>
      </c>
      <c r="N56" s="139">
        <v>14.175599941382099</v>
      </c>
      <c r="O56" s="127">
        <v>14.3903223872693</v>
      </c>
      <c r="P56" s="127">
        <v>14.588201256487199</v>
      </c>
      <c r="Q56" s="140">
        <v>15.046558744434201</v>
      </c>
      <c r="R56" s="138">
        <v>15.310979989914101</v>
      </c>
      <c r="S56" s="127">
        <v>15.681357822201701</v>
      </c>
      <c r="T56" s="127">
        <v>16.048468217640799</v>
      </c>
      <c r="U56" s="127">
        <v>16.488040957949401</v>
      </c>
      <c r="V56" s="127">
        <v>16.830229611816801</v>
      </c>
      <c r="W56" s="139">
        <v>17.4591207779394</v>
      </c>
      <c r="X56" s="127">
        <v>18.000635136529599</v>
      </c>
      <c r="Y56" s="127">
        <v>18.700758837342601</v>
      </c>
      <c r="Z56" s="139">
        <v>19.922719933879399</v>
      </c>
      <c r="AA56" s="127">
        <v>20.996874726629802</v>
      </c>
      <c r="AB56" s="127">
        <v>21.658982824552002</v>
      </c>
      <c r="AC56" s="140">
        <v>22.215580443280601</v>
      </c>
      <c r="AD56" s="138">
        <v>22.861218730372201</v>
      </c>
      <c r="AE56" s="127">
        <v>23.722085855777799</v>
      </c>
      <c r="AF56" s="127">
        <v>24.8321703968995</v>
      </c>
      <c r="AG56" s="127">
        <v>25.687563661311501</v>
      </c>
      <c r="AH56" s="127">
        <v>26.473364137938699</v>
      </c>
      <c r="AI56" s="128">
        <v>27.192911605404799</v>
      </c>
      <c r="AJ56" s="127">
        <v>27.790575238547</v>
      </c>
      <c r="AK56" s="127">
        <v>28.889410633618201</v>
      </c>
      <c r="AL56" s="128">
        <v>30.589743775919501</v>
      </c>
      <c r="AM56" s="127">
        <v>31.597211508857399</v>
      </c>
      <c r="AN56" s="127">
        <v>32.9415266612571</v>
      </c>
      <c r="AO56" s="129">
        <v>34.174761017769498</v>
      </c>
      <c r="AP56" s="72">
        <v>34.944682474730556</v>
      </c>
      <c r="AQ56" s="72">
        <v>35.648338865567993</v>
      </c>
      <c r="AR56" s="72">
        <v>36.840229897528282</v>
      </c>
      <c r="AS56" s="72">
        <v>37.39157068058914</v>
      </c>
      <c r="AT56" s="72">
        <v>37.968423996386093</v>
      </c>
      <c r="AU56" s="132">
        <v>38.820300000000003</v>
      </c>
      <c r="AV56" s="73">
        <f t="shared" si="0"/>
        <v>39.571119856032908</v>
      </c>
      <c r="AW56" s="73">
        <f t="shared" si="1"/>
        <v>40.63958376246412</v>
      </c>
      <c r="AX56" s="73">
        <f t="shared" si="2"/>
        <v>41.791927957290937</v>
      </c>
      <c r="AY56" s="73">
        <f t="shared" si="3"/>
        <v>43.363709764983419</v>
      </c>
      <c r="AZ56" s="73">
        <f t="shared" si="4"/>
        <v>44.733875045070413</v>
      </c>
      <c r="BA56" s="73">
        <f t="shared" si="5"/>
        <v>46.52572053305564</v>
      </c>
      <c r="BB56" s="73">
        <f t="shared" si="6"/>
        <v>48.40956064522635</v>
      </c>
      <c r="BC56" s="73">
        <f t="shared" si="7"/>
        <v>50.140024136916907</v>
      </c>
      <c r="BD56" s="73">
        <f t="shared" si="8"/>
        <v>52.5521641767332</v>
      </c>
      <c r="BE56" s="73">
        <f t="shared" si="9"/>
        <v>54.69644673674545</v>
      </c>
      <c r="BF56" s="73">
        <f t="shared" si="10"/>
        <v>56.513997668867432</v>
      </c>
      <c r="BG56" s="133">
        <f t="shared" si="11"/>
        <v>58.308061637960137</v>
      </c>
      <c r="BS56" s="133">
        <f t="shared" si="12"/>
        <v>95.615064783288844</v>
      </c>
      <c r="BT56" s="134"/>
    </row>
    <row r="57" spans="2:72" ht="15" hidden="1" customHeight="1" x14ac:dyDescent="0.35">
      <c r="B57" s="141">
        <v>35400</v>
      </c>
      <c r="C57" s="142">
        <v>8.2826632230903794</v>
      </c>
      <c r="D57" s="109">
        <v>199612</v>
      </c>
      <c r="E57" s="143">
        <v>12.073411329971799</v>
      </c>
      <c r="F57" s="144">
        <v>12.2648835602538</v>
      </c>
      <c r="G57" s="145">
        <v>12.5184251981832</v>
      </c>
      <c r="H57" s="145">
        <v>12.8156363648931</v>
      </c>
      <c r="I57" s="145">
        <v>13.155997903696401</v>
      </c>
      <c r="J57" s="145">
        <v>13.344753616429101</v>
      </c>
      <c r="K57" s="146">
        <v>13.5038328841128</v>
      </c>
      <c r="L57" s="145">
        <v>13.737755228631</v>
      </c>
      <c r="M57" s="145">
        <v>13.9305313873367</v>
      </c>
      <c r="N57" s="146">
        <v>14.1949390954631</v>
      </c>
      <c r="O57" s="145">
        <v>14.4099544778386</v>
      </c>
      <c r="P57" s="145">
        <v>14.6081033045861</v>
      </c>
      <c r="Q57" s="147">
        <v>15.067086109706301</v>
      </c>
      <c r="R57" s="144">
        <v>15.3318680935839</v>
      </c>
      <c r="S57" s="145">
        <v>15.7027512162293</v>
      </c>
      <c r="T57" s="145">
        <v>16.070362444404299</v>
      </c>
      <c r="U57" s="145">
        <v>16.510534874672398</v>
      </c>
      <c r="V57" s="145">
        <v>16.8531903616283</v>
      </c>
      <c r="W57" s="146">
        <v>17.482939496599599</v>
      </c>
      <c r="X57" s="145">
        <v>18.025192619662601</v>
      </c>
      <c r="Y57" s="145">
        <v>18.726271468771401</v>
      </c>
      <c r="Z57" s="146">
        <v>19.949899633652802</v>
      </c>
      <c r="AA57" s="145">
        <v>21.025519849039899</v>
      </c>
      <c r="AB57" s="145">
        <v>21.688531232225301</v>
      </c>
      <c r="AC57" s="147">
        <v>22.2458881928622</v>
      </c>
      <c r="AD57" s="138">
        <v>22.892407296170799</v>
      </c>
      <c r="AE57" s="127">
        <v>23.754448865130801</v>
      </c>
      <c r="AF57" s="127">
        <v>24.866047846281301</v>
      </c>
      <c r="AG57" s="127">
        <v>25.722608086497502</v>
      </c>
      <c r="AH57" s="127">
        <v>26.509480596517101</v>
      </c>
      <c r="AI57" s="128">
        <v>27.230009711278399</v>
      </c>
      <c r="AJ57" s="127">
        <v>27.828488710905098</v>
      </c>
      <c r="AK57" s="127">
        <v>28.9288231992848</v>
      </c>
      <c r="AL57" s="128">
        <v>30.631476032094099</v>
      </c>
      <c r="AM57" s="127">
        <v>31.640318209415199</v>
      </c>
      <c r="AN57" s="127">
        <v>32.986467352472999</v>
      </c>
      <c r="AO57" s="129">
        <v>34.221384156947899</v>
      </c>
      <c r="AP57" s="72">
        <v>34.992355984245869</v>
      </c>
      <c r="AQ57" s="72">
        <v>35.696972342874354</v>
      </c>
      <c r="AR57" s="72">
        <v>36.890489419898707</v>
      </c>
      <c r="AS57" s="72">
        <v>37.442582373195663</v>
      </c>
      <c r="AT57" s="72">
        <v>38.020222664866829</v>
      </c>
      <c r="AU57" s="132">
        <v>38.873199999999997</v>
      </c>
      <c r="AV57" s="73">
        <f t="shared" si="0"/>
        <v>39.62510501272601</v>
      </c>
      <c r="AW57" s="73">
        <f t="shared" si="1"/>
        <v>40.69502657796545</v>
      </c>
      <c r="AX57" s="73">
        <f t="shared" si="2"/>
        <v>41.84894286582751</v>
      </c>
      <c r="AY57" s="73">
        <f t="shared" si="3"/>
        <v>43.422868987036615</v>
      </c>
      <c r="AZ57" s="73">
        <f t="shared" si="4"/>
        <v>44.794903523985944</v>
      </c>
      <c r="BA57" s="73">
        <f t="shared" si="5"/>
        <v>46.589193548789702</v>
      </c>
      <c r="BB57" s="73">
        <f t="shared" si="6"/>
        <v>48.475603702041141</v>
      </c>
      <c r="BC57" s="73">
        <f t="shared" si="7"/>
        <v>50.208427989764012</v>
      </c>
      <c r="BD57" s="73">
        <f t="shared" si="8"/>
        <v>52.623858807260824</v>
      </c>
      <c r="BE57" s="73">
        <f t="shared" si="9"/>
        <v>54.771066718650992</v>
      </c>
      <c r="BF57" s="73">
        <f t="shared" si="10"/>
        <v>56.591097256410244</v>
      </c>
      <c r="BG57" s="133">
        <f t="shared" si="11"/>
        <v>58.387608788898717</v>
      </c>
      <c r="BS57" s="133">
        <f t="shared" si="12"/>
        <v>95.745508255025968</v>
      </c>
      <c r="BT57" s="134"/>
    </row>
    <row r="58" spans="2:72" ht="15" hidden="1" customHeight="1" x14ac:dyDescent="0.35">
      <c r="B58" s="119">
        <v>35431</v>
      </c>
      <c r="C58" s="120">
        <v>8.3127956950252297</v>
      </c>
      <c r="D58" s="121">
        <v>199701</v>
      </c>
      <c r="E58" s="122">
        <v>12.0296472653412</v>
      </c>
      <c r="F58" s="123">
        <v>12.220425441322201</v>
      </c>
      <c r="G58" s="124">
        <v>12.473048033894401</v>
      </c>
      <c r="H58" s="124">
        <v>12.7691818606253</v>
      </c>
      <c r="I58" s="124">
        <v>13.1083096466825</v>
      </c>
      <c r="J58" s="124">
        <v>13.2963811520289</v>
      </c>
      <c r="K58" s="125">
        <v>13.454883784397</v>
      </c>
      <c r="L58" s="124">
        <v>13.687958200162999</v>
      </c>
      <c r="M58" s="124">
        <v>13.8800355780487</v>
      </c>
      <c r="N58" s="125">
        <v>14.143484853159601</v>
      </c>
      <c r="O58" s="124">
        <v>14.357720841308099</v>
      </c>
      <c r="P58" s="124">
        <v>14.5551514122269</v>
      </c>
      <c r="Q58" s="126">
        <v>15.0124704826661</v>
      </c>
      <c r="R58" s="123">
        <v>15.276292676842299</v>
      </c>
      <c r="S58" s="124">
        <v>15.6458314111863</v>
      </c>
      <c r="T58" s="124">
        <v>16.012110111121402</v>
      </c>
      <c r="U58" s="124">
        <v>16.450686991121199</v>
      </c>
      <c r="V58" s="124">
        <v>16.792100410158898</v>
      </c>
      <c r="W58" s="125">
        <v>17.4195668115191</v>
      </c>
      <c r="X58" s="124">
        <v>17.9598543591473</v>
      </c>
      <c r="Y58" s="124">
        <v>18.658391916551199</v>
      </c>
      <c r="Z58" s="125">
        <v>19.877584637246201</v>
      </c>
      <c r="AA58" s="124">
        <v>20.949305912115499</v>
      </c>
      <c r="AB58" s="124">
        <v>21.609913991691698</v>
      </c>
      <c r="AC58" s="126">
        <v>22.165250628048899</v>
      </c>
      <c r="AD58" s="138">
        <v>22.8094262094606</v>
      </c>
      <c r="AE58" s="127">
        <v>23.668343024205999</v>
      </c>
      <c r="AF58" s="127">
        <v>24.775912647925999</v>
      </c>
      <c r="AG58" s="127">
        <v>25.6293680028129</v>
      </c>
      <c r="AH58" s="127">
        <v>26.413388233684199</v>
      </c>
      <c r="AI58" s="128">
        <v>27.131305552832501</v>
      </c>
      <c r="AJ58" s="127">
        <v>27.7276151677755</v>
      </c>
      <c r="AK58" s="127">
        <v>28.8239611305968</v>
      </c>
      <c r="AL58" s="128">
        <v>30.520442136191601</v>
      </c>
      <c r="AM58" s="127">
        <v>31.525627432036199</v>
      </c>
      <c r="AN58" s="127">
        <v>32.866897013180001</v>
      </c>
      <c r="AO58" s="129">
        <v>34.097337454068096</v>
      </c>
      <c r="AP58" s="72">
        <v>34.865514639491018</v>
      </c>
      <c r="AQ58" s="72">
        <v>35.567576883543595</v>
      </c>
      <c r="AR58" s="72">
        <v>36.75676766395889</v>
      </c>
      <c r="AS58" s="72">
        <v>37.306859374108413</v>
      </c>
      <c r="AT58" s="72">
        <v>37.882405817871401</v>
      </c>
      <c r="AU58" s="132">
        <v>38.732300000000002</v>
      </c>
      <c r="AV58" s="73">
        <f t="shared" si="0"/>
        <v>39.481470739911387</v>
      </c>
      <c r="AW58" s="73">
        <f t="shared" si="1"/>
        <v>40.547514021271397</v>
      </c>
      <c r="AX58" s="73">
        <f t="shared" si="2"/>
        <v>41.697247558656379</v>
      </c>
      <c r="AY58" s="73">
        <f t="shared" si="3"/>
        <v>43.265468465108043</v>
      </c>
      <c r="AZ58" s="73">
        <f t="shared" si="4"/>
        <v>44.63252960998868</v>
      </c>
      <c r="BA58" s="73">
        <f t="shared" si="5"/>
        <v>46.420315638327359</v>
      </c>
      <c r="BB58" s="73">
        <f t="shared" si="6"/>
        <v>48.299887875300584</v>
      </c>
      <c r="BC58" s="73">
        <f t="shared" si="7"/>
        <v>50.026430969411415</v>
      </c>
      <c r="BD58" s="73">
        <f t="shared" si="8"/>
        <v>52.433106260610096</v>
      </c>
      <c r="BE58" s="73">
        <f t="shared" si="9"/>
        <v>54.572530908161959</v>
      </c>
      <c r="BF58" s="73">
        <f t="shared" si="10"/>
        <v>56.385964144470343</v>
      </c>
      <c r="BG58" s="133">
        <f t="shared" si="11"/>
        <v>58.175963627905837</v>
      </c>
      <c r="BS58" s="133">
        <f t="shared" si="12"/>
        <v>95.398447056095137</v>
      </c>
      <c r="BT58" s="134"/>
    </row>
    <row r="59" spans="2:72" ht="15" hidden="1" customHeight="1" x14ac:dyDescent="0.35">
      <c r="B59" s="135">
        <v>35462</v>
      </c>
      <c r="C59" s="136">
        <v>8.2984827708561806</v>
      </c>
      <c r="D59" s="72">
        <v>199702</v>
      </c>
      <c r="E59" s="137">
        <v>12.050395567632499</v>
      </c>
      <c r="F59" s="138">
        <v>12.241502790939601</v>
      </c>
      <c r="G59" s="127">
        <v>12.494561097859901</v>
      </c>
      <c r="H59" s="127">
        <v>12.791205685548301</v>
      </c>
      <c r="I59" s="127">
        <v>13.1309183869954</v>
      </c>
      <c r="J59" s="127">
        <v>13.319314271299801</v>
      </c>
      <c r="K59" s="139">
        <v>13.478090283298901</v>
      </c>
      <c r="L59" s="127">
        <v>13.7115666974218</v>
      </c>
      <c r="M59" s="127">
        <v>13.903975363450201</v>
      </c>
      <c r="N59" s="139">
        <v>14.1678790263813</v>
      </c>
      <c r="O59" s="127">
        <v>14.382484521045299</v>
      </c>
      <c r="P59" s="127">
        <v>14.580255613101301</v>
      </c>
      <c r="Q59" s="140">
        <v>15.0383634510004</v>
      </c>
      <c r="R59" s="138">
        <v>15.3026406761941</v>
      </c>
      <c r="S59" s="127">
        <v>15.6728167776362</v>
      </c>
      <c r="T59" s="127">
        <v>16.039727221879499</v>
      </c>
      <c r="U59" s="127">
        <v>16.479060543484302</v>
      </c>
      <c r="V59" s="127">
        <v>16.8210628200892</v>
      </c>
      <c r="W59" s="139">
        <v>17.449611452896999</v>
      </c>
      <c r="X59" s="127">
        <v>17.990830869025999</v>
      </c>
      <c r="Y59" s="127">
        <v>18.6905732388473</v>
      </c>
      <c r="Z59" s="139">
        <v>19.911868779231298</v>
      </c>
      <c r="AA59" s="127">
        <v>20.9854385203517</v>
      </c>
      <c r="AB59" s="127">
        <v>21.647185992948199</v>
      </c>
      <c r="AC59" s="140">
        <v>22.2034804539324</v>
      </c>
      <c r="AD59" s="138">
        <v>22.848767086183599</v>
      </c>
      <c r="AE59" s="127">
        <v>23.709165329712501</v>
      </c>
      <c r="AF59" s="127">
        <v>24.818645249624399</v>
      </c>
      <c r="AG59" s="127">
        <v>25.6735726135657</v>
      </c>
      <c r="AH59" s="127">
        <v>26.458945094290598</v>
      </c>
      <c r="AI59" s="128">
        <v>27.178100651371299</v>
      </c>
      <c r="AJ59" s="127">
        <v>27.775438759658901</v>
      </c>
      <c r="AK59" s="127">
        <v>28.873675660506201</v>
      </c>
      <c r="AL59" s="128">
        <v>30.573082695431602</v>
      </c>
      <c r="AM59" s="127">
        <v>31.580001698667399</v>
      </c>
      <c r="AN59" s="127">
        <v>32.923584653271703</v>
      </c>
      <c r="AO59" s="129">
        <v>34.156147313511397</v>
      </c>
      <c r="AP59" s="72">
        <v>34.925649423273725</v>
      </c>
      <c r="AQ59" s="72">
        <v>35.628922558996329</v>
      </c>
      <c r="AR59" s="72">
        <v>36.820164412834636</v>
      </c>
      <c r="AS59" s="72">
        <v>37.371204901351341</v>
      </c>
      <c r="AT59" s="72">
        <v>37.947744026889147</v>
      </c>
      <c r="AU59" s="132">
        <v>38.799100000000003</v>
      </c>
      <c r="AV59" s="73">
        <f t="shared" si="0"/>
        <v>39.549566958507818</v>
      </c>
      <c r="AW59" s="73">
        <f t="shared" si="1"/>
        <v>40.617448912920274</v>
      </c>
      <c r="AX59" s="73">
        <f t="shared" si="2"/>
        <v>41.769165469296752</v>
      </c>
      <c r="AY59" s="73">
        <f t="shared" si="3"/>
        <v>43.340091186680027</v>
      </c>
      <c r="AZ59" s="73">
        <f t="shared" si="4"/>
        <v>44.709510189381348</v>
      </c>
      <c r="BA59" s="73">
        <f t="shared" si="5"/>
        <v>46.500379726665059</v>
      </c>
      <c r="BB59" s="73">
        <f t="shared" si="6"/>
        <v>48.383193782129794</v>
      </c>
      <c r="BC59" s="73">
        <f t="shared" si="7"/>
        <v>50.112714755578686</v>
      </c>
      <c r="BD59" s="73">
        <f t="shared" si="8"/>
        <v>52.523540993630377</v>
      </c>
      <c r="BE59" s="73">
        <f t="shared" si="9"/>
        <v>54.666655643751547</v>
      </c>
      <c r="BF59" s="73">
        <f t="shared" si="10"/>
        <v>56.483216624385449</v>
      </c>
      <c r="BG59" s="133">
        <f t="shared" si="11"/>
        <v>58.276303434453588</v>
      </c>
      <c r="BS59" s="133">
        <f t="shared" si="12"/>
        <v>95.562986861293538</v>
      </c>
      <c r="BT59" s="134"/>
    </row>
    <row r="60" spans="2:72" ht="15" hidden="1" customHeight="1" x14ac:dyDescent="0.35">
      <c r="B60" s="135">
        <v>35490</v>
      </c>
      <c r="C60" s="136">
        <v>8.2743767933082992</v>
      </c>
      <c r="D60" s="72">
        <v>199703</v>
      </c>
      <c r="E60" s="137">
        <v>12.0855023282083</v>
      </c>
      <c r="F60" s="138">
        <v>12.2771663096313</v>
      </c>
      <c r="G60" s="127">
        <v>12.5309618585237</v>
      </c>
      <c r="H60" s="127">
        <v>12.8284706693372</v>
      </c>
      <c r="I60" s="127">
        <v>13.1691730654717</v>
      </c>
      <c r="J60" s="127">
        <v>13.358117808870899</v>
      </c>
      <c r="K60" s="139">
        <v>13.5173563875474</v>
      </c>
      <c r="L60" s="127">
        <v>13.7515129951564</v>
      </c>
      <c r="M60" s="127">
        <v>13.9444822108309</v>
      </c>
      <c r="N60" s="139">
        <v>14.2091547118187</v>
      </c>
      <c r="O60" s="127">
        <v>14.4243854227818</v>
      </c>
      <c r="P60" s="127">
        <v>14.6227326869923</v>
      </c>
      <c r="Q60" s="140">
        <v>15.0821751435015</v>
      </c>
      <c r="R60" s="138">
        <v>15.3472222950614</v>
      </c>
      <c r="S60" s="127">
        <v>15.718476841081699</v>
      </c>
      <c r="T60" s="127">
        <v>16.086456215970902</v>
      </c>
      <c r="U60" s="127">
        <v>16.5270694598528</v>
      </c>
      <c r="V60" s="127">
        <v>16.870068101429599</v>
      </c>
      <c r="W60" s="139">
        <v>17.500447902868999</v>
      </c>
      <c r="X60" s="127">
        <v>18.043244068935799</v>
      </c>
      <c r="Y60" s="127">
        <v>18.7450250181302</v>
      </c>
      <c r="Z60" s="139">
        <v>19.969878593591801</v>
      </c>
      <c r="AA60" s="127">
        <v>21.0465759960118</v>
      </c>
      <c r="AB60" s="127">
        <v>21.710251356365401</v>
      </c>
      <c r="AC60" s="140">
        <v>22.268166485844802</v>
      </c>
      <c r="AD60" s="138">
        <v>22.915333050017999</v>
      </c>
      <c r="AE60" s="127">
        <v>23.778237916252099</v>
      </c>
      <c r="AF60" s="127">
        <v>24.890950115610199</v>
      </c>
      <c r="AG60" s="127">
        <v>25.748368163787301</v>
      </c>
      <c r="AH60" s="127">
        <v>26.536028692525999</v>
      </c>
      <c r="AI60" s="128">
        <v>27.257279385971099</v>
      </c>
      <c r="AJ60" s="127">
        <v>27.856357736380399</v>
      </c>
      <c r="AK60" s="127">
        <v>28.9577941620663</v>
      </c>
      <c r="AL60" s="128">
        <v>30.662152127901901</v>
      </c>
      <c r="AM60" s="127">
        <v>31.672004616944601</v>
      </c>
      <c r="AN60" s="127">
        <v>33.019501870032897</v>
      </c>
      <c r="AO60" s="129">
        <v>34.255655390171299</v>
      </c>
      <c r="AP60" s="72">
        <v>35.027399312343718</v>
      </c>
      <c r="AQ60" s="72">
        <v>35.732721313720283</v>
      </c>
      <c r="AR60" s="72">
        <v>36.927433646375306</v>
      </c>
      <c r="AS60" s="72">
        <v>37.480079496839622</v>
      </c>
      <c r="AT60" s="72">
        <v>38.058298270230416</v>
      </c>
      <c r="AU60" s="132">
        <v>38.912199999999999</v>
      </c>
      <c r="AV60" s="73">
        <f t="shared" si="0"/>
        <v>39.664787838212163</v>
      </c>
      <c r="AW60" s="73">
        <f t="shared" si="1"/>
        <v>40.735780883533323</v>
      </c>
      <c r="AX60" s="73">
        <f t="shared" si="2"/>
        <v>41.890852768551831</v>
      </c>
      <c r="AY60" s="73">
        <f t="shared" si="3"/>
        <v>43.466355108564045</v>
      </c>
      <c r="AZ60" s="73">
        <f t="shared" si="4"/>
        <v>44.839763678643962</v>
      </c>
      <c r="BA60" s="73">
        <f t="shared" si="5"/>
        <v>46.635850607150644</v>
      </c>
      <c r="BB60" s="73">
        <f t="shared" si="6"/>
        <v>48.524149918421536</v>
      </c>
      <c r="BC60" s="73">
        <f t="shared" si="7"/>
        <v>50.258709554575312</v>
      </c>
      <c r="BD60" s="73">
        <f t="shared" si="8"/>
        <v>52.67655932136131</v>
      </c>
      <c r="BE60" s="73">
        <f t="shared" si="9"/>
        <v>54.82591756842384</v>
      </c>
      <c r="BF60" s="73">
        <f t="shared" si="10"/>
        <v>56.64777078789426</v>
      </c>
      <c r="BG60" s="133">
        <f t="shared" si="11"/>
        <v>58.446081448829318</v>
      </c>
      <c r="BS60" s="133">
        <f t="shared" si="12"/>
        <v>95.841393232338888</v>
      </c>
      <c r="BT60" s="134"/>
    </row>
    <row r="61" spans="2:72" ht="15" hidden="1" customHeight="1" x14ac:dyDescent="0.35">
      <c r="B61" s="135">
        <v>35521</v>
      </c>
      <c r="C61" s="136">
        <v>8.2382178269864905</v>
      </c>
      <c r="D61" s="72">
        <v>199704</v>
      </c>
      <c r="E61" s="137">
        <v>12.138547693218699</v>
      </c>
      <c r="F61" s="138">
        <v>12.331052921085501</v>
      </c>
      <c r="G61" s="127">
        <v>12.585962422643</v>
      </c>
      <c r="H61" s="127">
        <v>12.884777051206999</v>
      </c>
      <c r="I61" s="127">
        <v>13.226974849226499</v>
      </c>
      <c r="J61" s="127">
        <v>13.416748903862301</v>
      </c>
      <c r="K61" s="139">
        <v>13.5766864082682</v>
      </c>
      <c r="L61" s="127">
        <v>13.811870769824299</v>
      </c>
      <c r="M61" s="127">
        <v>14.005686960841899</v>
      </c>
      <c r="N61" s="139">
        <v>14.2715211553234</v>
      </c>
      <c r="O61" s="127">
        <v>14.487696551191901</v>
      </c>
      <c r="P61" s="127">
        <v>14.686914395933</v>
      </c>
      <c r="Q61" s="140">
        <v>15.1483734250384</v>
      </c>
      <c r="R61" s="138">
        <v>15.414583914498399</v>
      </c>
      <c r="S61" s="127">
        <v>15.787467961086399</v>
      </c>
      <c r="T61" s="127">
        <v>16.157062461249499</v>
      </c>
      <c r="U61" s="127">
        <v>16.5996096330489</v>
      </c>
      <c r="V61" s="127">
        <v>16.9441137551301</v>
      </c>
      <c r="W61" s="139">
        <v>17.577260402808399</v>
      </c>
      <c r="X61" s="127">
        <v>18.1224389953539</v>
      </c>
      <c r="Y61" s="127">
        <v>18.8273001828038</v>
      </c>
      <c r="Z61" s="139">
        <v>20.0575298529638</v>
      </c>
      <c r="AA61" s="127">
        <v>21.138953066952599</v>
      </c>
      <c r="AB61" s="127">
        <v>21.805541413525798</v>
      </c>
      <c r="AC61" s="140">
        <v>22.365905329235499</v>
      </c>
      <c r="AD61" s="138">
        <v>23.015912419659699</v>
      </c>
      <c r="AE61" s="127">
        <v>23.882604724955499</v>
      </c>
      <c r="AF61" s="127">
        <v>25.000200811070101</v>
      </c>
      <c r="AG61" s="127">
        <v>25.861382215713199</v>
      </c>
      <c r="AH61" s="127">
        <v>26.652499923071101</v>
      </c>
      <c r="AI61" s="128">
        <v>27.3769163108547</v>
      </c>
      <c r="AJ61" s="127">
        <v>27.978624120007499</v>
      </c>
      <c r="AK61" s="127">
        <v>29.0848949411244</v>
      </c>
      <c r="AL61" s="128">
        <v>30.796733629560499</v>
      </c>
      <c r="AM61" s="127">
        <v>31.811018536258199</v>
      </c>
      <c r="AN61" s="127">
        <v>33.164430188409</v>
      </c>
      <c r="AO61" s="129">
        <v>34.406009400662199</v>
      </c>
      <c r="AP61" s="72">
        <v>35.181140640708058</v>
      </c>
      <c r="AQ61" s="72">
        <v>35.889558422631993</v>
      </c>
      <c r="AR61" s="72">
        <v>37.089514554845131</v>
      </c>
      <c r="AS61" s="72">
        <v>37.644586063760634</v>
      </c>
      <c r="AT61" s="72">
        <v>38.225342739594993</v>
      </c>
      <c r="AU61" s="132">
        <v>39.082900000000002</v>
      </c>
      <c r="AV61" s="73">
        <f t="shared" si="0"/>
        <v>39.83888346881146</v>
      </c>
      <c r="AW61" s="73">
        <f t="shared" si="1"/>
        <v>40.914577288289117</v>
      </c>
      <c r="AX61" s="73">
        <f t="shared" si="2"/>
        <v>42.074718984068497</v>
      </c>
      <c r="AY61" s="73">
        <f t="shared" si="3"/>
        <v>43.657136476999561</v>
      </c>
      <c r="AZ61" s="73">
        <f t="shared" si="4"/>
        <v>45.036573175404627</v>
      </c>
      <c r="BA61" s="73">
        <f t="shared" si="5"/>
        <v>46.840543440832327</v>
      </c>
      <c r="BB61" s="73">
        <f t="shared" si="6"/>
        <v>48.737130825159277</v>
      </c>
      <c r="BC61" s="73">
        <f t="shared" si="7"/>
        <v>50.479303744280806</v>
      </c>
      <c r="BD61" s="73">
        <f t="shared" si="8"/>
        <v>52.907765872881519</v>
      </c>
      <c r="BE61" s="73">
        <f t="shared" si="9"/>
        <v>55.066558025929695</v>
      </c>
      <c r="BF61" s="73">
        <f t="shared" si="10"/>
        <v>56.896407675039335</v>
      </c>
      <c r="BG61" s="133">
        <f t="shared" si="11"/>
        <v>58.702611433242581</v>
      </c>
      <c r="BS61" s="133">
        <f t="shared" si="12"/>
        <v>96.262057723482968</v>
      </c>
      <c r="BT61" s="134"/>
    </row>
    <row r="62" spans="2:72" ht="15" hidden="1" customHeight="1" x14ac:dyDescent="0.35">
      <c r="B62" s="135">
        <v>35551</v>
      </c>
      <c r="C62" s="136">
        <v>8.2901963410741004</v>
      </c>
      <c r="D62" s="72">
        <v>199705</v>
      </c>
      <c r="E62" s="137">
        <v>12.0624404882362</v>
      </c>
      <c r="F62" s="138">
        <v>12.253738731939199</v>
      </c>
      <c r="G62" s="127">
        <v>12.5070499821921</v>
      </c>
      <c r="H62" s="127">
        <v>12.803991079691</v>
      </c>
      <c r="I62" s="127">
        <v>13.1440433394949</v>
      </c>
      <c r="J62" s="127">
        <v>13.332627534087999</v>
      </c>
      <c r="K62" s="139">
        <v>13.491562249961</v>
      </c>
      <c r="L62" s="127">
        <v>13.7252720344206</v>
      </c>
      <c r="M62" s="127">
        <v>13.917873021696201</v>
      </c>
      <c r="N62" s="139">
        <v>14.1820404683886</v>
      </c>
      <c r="O62" s="127">
        <v>14.396860471043601</v>
      </c>
      <c r="P62" s="127">
        <v>14.5948292443365</v>
      </c>
      <c r="Q62" s="140">
        <v>15.0533949819373</v>
      </c>
      <c r="R62" s="138">
        <v>15.317936364284799</v>
      </c>
      <c r="S62" s="127">
        <v>15.688482473643001</v>
      </c>
      <c r="T62" s="127">
        <v>16.055759661628802</v>
      </c>
      <c r="U62" s="127">
        <v>16.495532116948901</v>
      </c>
      <c r="V62" s="127">
        <v>16.8378762404455</v>
      </c>
      <c r="W62" s="139">
        <v>17.4670531363119</v>
      </c>
      <c r="X62" s="127">
        <v>18.0088135259601</v>
      </c>
      <c r="Y62" s="127">
        <v>18.709255320231001</v>
      </c>
      <c r="Z62" s="139">
        <v>19.931771601273201</v>
      </c>
      <c r="AA62" s="127">
        <v>21.006414424370199</v>
      </c>
      <c r="AB62" s="127">
        <v>21.6688233437817</v>
      </c>
      <c r="AC62" s="140">
        <v>22.2256738464806</v>
      </c>
      <c r="AD62" s="138">
        <v>22.871605472185198</v>
      </c>
      <c r="AE62" s="127">
        <v>23.732863723045298</v>
      </c>
      <c r="AF62" s="127">
        <v>24.843452618797201</v>
      </c>
      <c r="AG62" s="127">
        <v>25.699234521675599</v>
      </c>
      <c r="AH62" s="127">
        <v>26.485392018055901</v>
      </c>
      <c r="AI62" s="128">
        <v>27.205266403953299</v>
      </c>
      <c r="AJ62" s="127">
        <v>27.8032015789552</v>
      </c>
      <c r="AK62" s="127">
        <v>28.902536217731601</v>
      </c>
      <c r="AL62" s="128">
        <v>30.603641887585098</v>
      </c>
      <c r="AM62" s="127">
        <v>31.611567352341599</v>
      </c>
      <c r="AN62" s="127">
        <v>32.956493279458499</v>
      </c>
      <c r="AO62" s="129">
        <v>34.190287942357301</v>
      </c>
      <c r="AP62" s="72">
        <v>34.960559204614576</v>
      </c>
      <c r="AQ62" s="72">
        <v>35.664535293948525</v>
      </c>
      <c r="AR62" s="72">
        <v>36.856967848413113</v>
      </c>
      <c r="AS62" s="72">
        <v>37.408559127059185</v>
      </c>
      <c r="AT62" s="72">
        <v>37.985674529778358</v>
      </c>
      <c r="AU62" s="132">
        <v>38.837899999999998</v>
      </c>
      <c r="AV62" s="73">
        <f t="shared" si="0"/>
        <v>39.589098556558106</v>
      </c>
      <c r="AW62" s="73">
        <f t="shared" si="1"/>
        <v>40.658047907744624</v>
      </c>
      <c r="AX62" s="73">
        <f t="shared" si="2"/>
        <v>41.810915657407804</v>
      </c>
      <c r="AY62" s="73">
        <f t="shared" si="3"/>
        <v>43.383411586775743</v>
      </c>
      <c r="AZ62" s="73">
        <f t="shared" si="4"/>
        <v>44.754199386299398</v>
      </c>
      <c r="BA62" s="73">
        <f t="shared" si="5"/>
        <v>46.546858979458626</v>
      </c>
      <c r="BB62" s="73">
        <f t="shared" si="6"/>
        <v>48.431554993543088</v>
      </c>
      <c r="BC62" s="73">
        <f t="shared" si="7"/>
        <v>50.162804702176707</v>
      </c>
      <c r="BD62" s="73">
        <f t="shared" si="8"/>
        <v>52.576040671134223</v>
      </c>
      <c r="BE62" s="73">
        <f t="shared" si="9"/>
        <v>54.721297462205079</v>
      </c>
      <c r="BF62" s="73">
        <f t="shared" si="10"/>
        <v>56.539674178485228</v>
      </c>
      <c r="BG62" s="133">
        <f t="shared" si="11"/>
        <v>58.334553260694285</v>
      </c>
      <c r="BS62" s="133">
        <f t="shared" si="12"/>
        <v>95.658506430168956</v>
      </c>
      <c r="BT62" s="134"/>
    </row>
    <row r="63" spans="2:72" ht="15" hidden="1" customHeight="1" x14ac:dyDescent="0.35">
      <c r="B63" s="135">
        <v>35582</v>
      </c>
      <c r="C63" s="136">
        <v>8.2570506219457709</v>
      </c>
      <c r="D63" s="72">
        <v>199706</v>
      </c>
      <c r="E63" s="137">
        <v>12.110861926196501</v>
      </c>
      <c r="F63" s="138">
        <v>12.302928085484</v>
      </c>
      <c r="G63" s="127">
        <v>12.5572561859342</v>
      </c>
      <c r="H63" s="127">
        <v>12.8553892739713</v>
      </c>
      <c r="I63" s="127">
        <v>13.1968065825327</v>
      </c>
      <c r="J63" s="127">
        <v>13.386147797886901</v>
      </c>
      <c r="K63" s="139">
        <v>13.545720514626501</v>
      </c>
      <c r="L63" s="127">
        <v>13.7803684644465</v>
      </c>
      <c r="M63" s="127">
        <v>13.973742596822101</v>
      </c>
      <c r="N63" s="139">
        <v>14.2389704730058</v>
      </c>
      <c r="O63" s="127">
        <v>14.4546528130494</v>
      </c>
      <c r="P63" s="127">
        <v>14.653416278982199</v>
      </c>
      <c r="Q63" s="140">
        <v>15.1138228059685</v>
      </c>
      <c r="R63" s="138">
        <v>15.379426118871899</v>
      </c>
      <c r="S63" s="127">
        <v>15.751459686382701</v>
      </c>
      <c r="T63" s="127">
        <v>16.120211210311499</v>
      </c>
      <c r="U63" s="127">
        <v>16.561749014416801</v>
      </c>
      <c r="V63" s="127">
        <v>16.905467386744199</v>
      </c>
      <c r="W63" s="139">
        <v>17.5371699448146</v>
      </c>
      <c r="X63" s="127">
        <v>18.0811050865059</v>
      </c>
      <c r="Y63" s="127">
        <v>18.784358616836201</v>
      </c>
      <c r="Z63" s="139">
        <v>20.0117823621943</v>
      </c>
      <c r="AA63" s="127">
        <v>21.090739051199201</v>
      </c>
      <c r="AB63" s="127">
        <v>21.755807033876302</v>
      </c>
      <c r="AC63" s="140">
        <v>22.314892863837201</v>
      </c>
      <c r="AD63" s="138">
        <v>22.9634174091231</v>
      </c>
      <c r="AE63" s="127">
        <v>23.828132950653501</v>
      </c>
      <c r="AF63" s="127">
        <v>24.9431800081984</v>
      </c>
      <c r="AG63" s="127">
        <v>25.802397218414399</v>
      </c>
      <c r="AH63" s="127">
        <v>26.591710533592298</v>
      </c>
      <c r="AI63" s="128">
        <v>27.3144746624858</v>
      </c>
      <c r="AJ63" s="127">
        <v>27.9148100881673</v>
      </c>
      <c r="AK63" s="127">
        <v>29.018557711535099</v>
      </c>
      <c r="AL63" s="128">
        <v>30.726492014677</v>
      </c>
      <c r="AM63" s="127">
        <v>31.738463526368001</v>
      </c>
      <c r="AN63" s="127">
        <v>33.088788298553098</v>
      </c>
      <c r="AO63" s="129">
        <v>34.327535699812202</v>
      </c>
      <c r="AP63" s="72">
        <v>35.100899009833356</v>
      </c>
      <c r="AQ63" s="72">
        <v>35.807701022708109</v>
      </c>
      <c r="AR63" s="72">
        <v>37.004920278422254</v>
      </c>
      <c r="AS63" s="72">
        <v>37.558725772583372</v>
      </c>
      <c r="AT63" s="72">
        <v>38.13815785058032</v>
      </c>
      <c r="AU63" s="132">
        <v>38.9938</v>
      </c>
      <c r="AV63" s="73">
        <f t="shared" si="0"/>
        <v>39.748018393843807</v>
      </c>
      <c r="AW63" s="73">
        <f t="shared" si="1"/>
        <v>40.821258756019489</v>
      </c>
      <c r="AX63" s="73">
        <f t="shared" si="2"/>
        <v>41.978754384615719</v>
      </c>
      <c r="AY63" s="73">
        <f t="shared" si="3"/>
        <v>43.557562677900471</v>
      </c>
      <c r="AZ63" s="73">
        <f t="shared" si="4"/>
        <v>44.933853138055369</v>
      </c>
      <c r="BA63" s="73">
        <f t="shared" si="5"/>
        <v>46.733708883217062</v>
      </c>
      <c r="BB63" s="73">
        <f t="shared" si="6"/>
        <v>48.625970504875625</v>
      </c>
      <c r="BC63" s="73">
        <f t="shared" si="7"/>
        <v>50.364169851971056</v>
      </c>
      <c r="BD63" s="73">
        <f t="shared" si="8"/>
        <v>52.787093110649771</v>
      </c>
      <c r="BE63" s="73">
        <f t="shared" si="9"/>
        <v>54.940961460776109</v>
      </c>
      <c r="BF63" s="73">
        <f t="shared" si="10"/>
        <v>56.766637563564451</v>
      </c>
      <c r="BG63" s="133">
        <f t="shared" si="11"/>
        <v>58.568721707320556</v>
      </c>
      <c r="BS63" s="133">
        <f t="shared" si="12"/>
        <v>96.042501894353563</v>
      </c>
      <c r="BT63" s="134"/>
    </row>
    <row r="64" spans="2:72" ht="15" hidden="1" customHeight="1" x14ac:dyDescent="0.35">
      <c r="B64" s="135">
        <v>35612</v>
      </c>
      <c r="C64" s="136">
        <v>8.2208916556239497</v>
      </c>
      <c r="D64" s="72">
        <v>199707</v>
      </c>
      <c r="E64" s="137">
        <v>12.164130630719299</v>
      </c>
      <c r="F64" s="138">
        <v>12.3570415783919</v>
      </c>
      <c r="G64" s="127">
        <v>12.612488321637001</v>
      </c>
      <c r="H64" s="127">
        <v>12.911932725373401</v>
      </c>
      <c r="I64" s="127">
        <v>13.254851731983999</v>
      </c>
      <c r="J64" s="127">
        <v>13.445025750264699</v>
      </c>
      <c r="K64" s="139">
        <v>13.605300335455</v>
      </c>
      <c r="L64" s="127">
        <v>13.8409803664252</v>
      </c>
      <c r="M64" s="127">
        <v>14.0352050402059</v>
      </c>
      <c r="N64" s="139">
        <v>14.3015995010187</v>
      </c>
      <c r="O64" s="127">
        <v>14.518230503421099</v>
      </c>
      <c r="P64" s="127">
        <v>14.7178682153325</v>
      </c>
      <c r="Q64" s="140">
        <v>15.1802998053899</v>
      </c>
      <c r="R64" s="138">
        <v>15.4470713542522</v>
      </c>
      <c r="S64" s="127">
        <v>15.8207412830973</v>
      </c>
      <c r="T64" s="127">
        <v>16.191114732541401</v>
      </c>
      <c r="U64" s="127">
        <v>16.634594607076199</v>
      </c>
      <c r="V64" s="127">
        <v>16.979824798506701</v>
      </c>
      <c r="W64" s="139">
        <v>17.614305852205</v>
      </c>
      <c r="X64" s="127">
        <v>18.160633451222498</v>
      </c>
      <c r="Y64" s="127">
        <v>18.866980188687101</v>
      </c>
      <c r="Z64" s="139">
        <v>20.099802663979801</v>
      </c>
      <c r="AA64" s="127">
        <v>21.183505061870601</v>
      </c>
      <c r="AB64" s="127">
        <v>21.851498295456601</v>
      </c>
      <c r="AC64" s="140">
        <v>22.413043221893101</v>
      </c>
      <c r="AD64" s="138">
        <v>23.0644202530375</v>
      </c>
      <c r="AE64" s="127">
        <v>23.9329391800709</v>
      </c>
      <c r="AF64" s="127">
        <v>25.052890687241199</v>
      </c>
      <c r="AG64" s="127">
        <v>25.915887098968199</v>
      </c>
      <c r="AH64" s="127">
        <v>26.708672148694699</v>
      </c>
      <c r="AI64" s="128">
        <v>27.434615300605401</v>
      </c>
      <c r="AJ64" s="127">
        <v>28.037591255970099</v>
      </c>
      <c r="AK64" s="127">
        <v>29.146193629262001</v>
      </c>
      <c r="AL64" s="128">
        <v>30.861640151459198</v>
      </c>
      <c r="AM64" s="127">
        <v>31.878062742831499</v>
      </c>
      <c r="AN64" s="127">
        <v>33.234326815764803</v>
      </c>
      <c r="AO64" s="129">
        <v>34.478522753197304</v>
      </c>
      <c r="AP64" s="72">
        <v>35.255287642883118</v>
      </c>
      <c r="AQ64" s="72">
        <v>35.965198470622525</v>
      </c>
      <c r="AR64" s="72">
        <v>37.167683604122274</v>
      </c>
      <c r="AS64" s="72">
        <v>37.723924969603814</v>
      </c>
      <c r="AT64" s="72">
        <v>38.305905635499947</v>
      </c>
      <c r="AU64" s="132">
        <v>39.165300000000002</v>
      </c>
      <c r="AV64" s="73">
        <f t="shared" si="0"/>
        <v>39.922847027849578</v>
      </c>
      <c r="AW64" s="73">
        <f t="shared" si="1"/>
        <v>41.00080795608266</v>
      </c>
      <c r="AX64" s="73">
        <f t="shared" si="2"/>
        <v>42.163394741113656</v>
      </c>
      <c r="AY64" s="73">
        <f t="shared" si="3"/>
        <v>43.749147302526119</v>
      </c>
      <c r="AZ64" s="73">
        <f t="shared" si="4"/>
        <v>45.131491271531686</v>
      </c>
      <c r="BA64" s="73">
        <f t="shared" si="5"/>
        <v>46.939263545216043</v>
      </c>
      <c r="BB64" s="73">
        <f t="shared" si="6"/>
        <v>48.839848135612776</v>
      </c>
      <c r="BC64" s="73">
        <f t="shared" si="7"/>
        <v>50.585692820256135</v>
      </c>
      <c r="BD64" s="73">
        <f t="shared" si="8"/>
        <v>53.019273122499101</v>
      </c>
      <c r="BE64" s="73">
        <f t="shared" si="9"/>
        <v>55.182615098650004</v>
      </c>
      <c r="BF64" s="73">
        <f t="shared" si="10"/>
        <v>57.016321298839053</v>
      </c>
      <c r="BG64" s="133">
        <f t="shared" si="11"/>
        <v>58.826331772559449</v>
      </c>
      <c r="BS64" s="133">
        <f t="shared" si="12"/>
        <v>96.464937529919396</v>
      </c>
      <c r="BT64" s="134"/>
    </row>
    <row r="65" spans="2:72" ht="15" hidden="1" customHeight="1" x14ac:dyDescent="0.35">
      <c r="B65" s="135">
        <v>35643</v>
      </c>
      <c r="C65" s="136">
        <v>8.2773900405017908</v>
      </c>
      <c r="D65" s="72">
        <v>199708</v>
      </c>
      <c r="E65" s="137">
        <v>12.081102800604301</v>
      </c>
      <c r="F65" s="138">
        <v>12.272697009919099</v>
      </c>
      <c r="G65" s="127">
        <v>12.526400168731699</v>
      </c>
      <c r="H65" s="127">
        <v>12.8238006763742</v>
      </c>
      <c r="I65" s="127">
        <v>13.1643790454261</v>
      </c>
      <c r="J65" s="127">
        <v>13.3532550066107</v>
      </c>
      <c r="K65" s="139">
        <v>13.5124356171115</v>
      </c>
      <c r="L65" s="127">
        <v>13.7465069838732</v>
      </c>
      <c r="M65" s="127">
        <v>13.9394059522904</v>
      </c>
      <c r="N65" s="139">
        <v>14.2039821036236</v>
      </c>
      <c r="O65" s="127">
        <v>14.419134463399599</v>
      </c>
      <c r="P65" s="127">
        <v>14.617409522563101</v>
      </c>
      <c r="Q65" s="140">
        <v>15.0766847266309</v>
      </c>
      <c r="R65" s="138">
        <v>15.341635392151</v>
      </c>
      <c r="S65" s="127">
        <v>15.7127547890827</v>
      </c>
      <c r="T65" s="127">
        <v>16.080600207155499</v>
      </c>
      <c r="U65" s="127">
        <v>16.521053053059902</v>
      </c>
      <c r="V65" s="127">
        <v>16.863926831643901</v>
      </c>
      <c r="W65" s="139">
        <v>17.494077153723399</v>
      </c>
      <c r="X65" s="127">
        <v>18.036675723807001</v>
      </c>
      <c r="Y65" s="127">
        <v>18.7382012012324</v>
      </c>
      <c r="Z65" s="139">
        <v>19.962608888970902</v>
      </c>
      <c r="AA65" s="127">
        <v>21.038914337476701</v>
      </c>
      <c r="AB65" s="127">
        <v>21.7023480977719</v>
      </c>
      <c r="AC65" s="140">
        <v>22.260060127458999</v>
      </c>
      <c r="AD65" s="138">
        <v>22.9069911013286</v>
      </c>
      <c r="AE65" s="127">
        <v>23.7695818412917</v>
      </c>
      <c r="AF65" s="127">
        <v>24.881888976143301</v>
      </c>
      <c r="AG65" s="127">
        <v>25.738994895434999</v>
      </c>
      <c r="AH65" s="127">
        <v>26.5263686893616</v>
      </c>
      <c r="AI65" s="128">
        <v>27.2473568233988</v>
      </c>
      <c r="AJ65" s="127">
        <v>27.846217089224801</v>
      </c>
      <c r="AK65" s="127">
        <v>28.947252555163502</v>
      </c>
      <c r="AL65" s="128">
        <v>30.650990077618701</v>
      </c>
      <c r="AM65" s="127">
        <v>31.6604749465344</v>
      </c>
      <c r="AN65" s="127">
        <v>33.007481665493401</v>
      </c>
      <c r="AO65" s="129">
        <v>34.243185184350402</v>
      </c>
      <c r="AP65" s="72">
        <v>35.014648165888552</v>
      </c>
      <c r="AQ65" s="72">
        <v>35.719713406434614</v>
      </c>
      <c r="AR65" s="72">
        <v>36.913990823788346</v>
      </c>
      <c r="AS65" s="72">
        <v>37.466435492654384</v>
      </c>
      <c r="AT65" s="72">
        <v>38.044443775046496</v>
      </c>
      <c r="AU65" s="132">
        <v>38.898000000000003</v>
      </c>
      <c r="AV65" s="73">
        <f t="shared" si="0"/>
        <v>39.650348527022388</v>
      </c>
      <c r="AW65" s="73">
        <f t="shared" si="1"/>
        <v>40.720951695006342</v>
      </c>
      <c r="AX65" s="73">
        <f t="shared" si="2"/>
        <v>41.875603095174093</v>
      </c>
      <c r="AY65" s="73">
        <f t="shared" si="3"/>
        <v>43.450531899569263</v>
      </c>
      <c r="AZ65" s="73">
        <f t="shared" si="4"/>
        <v>44.823440502932733</v>
      </c>
      <c r="BA65" s="73">
        <f t="shared" si="5"/>
        <v>46.618873595644537</v>
      </c>
      <c r="BB65" s="73">
        <f t="shared" si="6"/>
        <v>48.506485502724949</v>
      </c>
      <c r="BC65" s="73">
        <f t="shared" si="7"/>
        <v>50.240413701078879</v>
      </c>
      <c r="BD65" s="73">
        <f t="shared" si="8"/>
        <v>52.657383289573367</v>
      </c>
      <c r="BE65" s="73">
        <f t="shared" si="9"/>
        <v>54.80595909824963</v>
      </c>
      <c r="BF65" s="73">
        <f t="shared" si="10"/>
        <v>56.627149102132321</v>
      </c>
      <c r="BG65" s="133">
        <f t="shared" si="11"/>
        <v>58.424805117759433</v>
      </c>
      <c r="BS65" s="133">
        <f t="shared" si="12"/>
        <v>95.806503755370343</v>
      </c>
      <c r="BT65" s="134"/>
    </row>
    <row r="66" spans="2:72" ht="15" hidden="1" customHeight="1" x14ac:dyDescent="0.35">
      <c r="B66" s="135">
        <v>35674</v>
      </c>
      <c r="C66" s="136">
        <v>8.2879364056789804</v>
      </c>
      <c r="D66" s="72">
        <v>199709</v>
      </c>
      <c r="E66" s="137">
        <v>12.065729646704201</v>
      </c>
      <c r="F66" s="138">
        <v>12.2570800531713</v>
      </c>
      <c r="G66" s="127">
        <v>12.5104603757521</v>
      </c>
      <c r="H66" s="127">
        <v>12.807482442465</v>
      </c>
      <c r="I66" s="127">
        <v>13.1476274269352</v>
      </c>
      <c r="J66" s="127">
        <v>13.336263044231799</v>
      </c>
      <c r="K66" s="139">
        <v>13.4952410980568</v>
      </c>
      <c r="L66" s="127">
        <v>13.7290146099617</v>
      </c>
      <c r="M66" s="127">
        <v>13.921668115230601</v>
      </c>
      <c r="N66" s="139">
        <v>14.185907594493401</v>
      </c>
      <c r="O66" s="127">
        <v>14.4007861737716</v>
      </c>
      <c r="P66" s="127">
        <v>14.5988089287333</v>
      </c>
      <c r="Q66" s="140">
        <v>15.0574997069824</v>
      </c>
      <c r="R66" s="138">
        <v>15.322113223864299</v>
      </c>
      <c r="S66" s="127">
        <v>15.6927603728814</v>
      </c>
      <c r="T66" s="127">
        <v>16.060137709164199</v>
      </c>
      <c r="U66" s="127">
        <v>16.500030080623802</v>
      </c>
      <c r="V66" s="127">
        <v>16.842467553726902</v>
      </c>
      <c r="W66" s="139">
        <v>17.471816012099001</v>
      </c>
      <c r="X66" s="127">
        <v>18.0137241277214</v>
      </c>
      <c r="Y66" s="127">
        <v>18.714356916846199</v>
      </c>
      <c r="Z66" s="139">
        <v>19.93720655081</v>
      </c>
      <c r="AA66" s="127">
        <v>21.012142405034901</v>
      </c>
      <c r="AB66" s="127">
        <v>21.674731948583698</v>
      </c>
      <c r="AC66" s="140">
        <v>22.231734291994101</v>
      </c>
      <c r="AD66" s="138">
        <v>22.877842048845501</v>
      </c>
      <c r="AE66" s="127">
        <v>23.739335145620199</v>
      </c>
      <c r="AF66" s="127">
        <v>24.850226874192199</v>
      </c>
      <c r="AG66" s="127">
        <v>25.706242129707299</v>
      </c>
      <c r="AH66" s="127">
        <v>26.4926139937016</v>
      </c>
      <c r="AI66" s="128">
        <v>27.212684673287299</v>
      </c>
      <c r="AJ66" s="127">
        <v>27.8107828918744</v>
      </c>
      <c r="AK66" s="127">
        <v>28.910417294686098</v>
      </c>
      <c r="AL66" s="128">
        <v>30.611986818112499</v>
      </c>
      <c r="AM66" s="127">
        <v>31.620187121661498</v>
      </c>
      <c r="AN66" s="127">
        <v>32.965479780080102</v>
      </c>
      <c r="AO66" s="129">
        <v>34.199610871263602</v>
      </c>
      <c r="AP66" s="72">
        <v>34.970092169313155</v>
      </c>
      <c r="AQ66" s="72">
        <v>35.674260217224457</v>
      </c>
      <c r="AR66" s="72">
        <v>36.867017921449403</v>
      </c>
      <c r="AS66" s="72">
        <v>37.418759606733893</v>
      </c>
      <c r="AT66" s="72">
        <v>37.996032375950811</v>
      </c>
      <c r="AU66" s="132">
        <v>38.848500000000001</v>
      </c>
      <c r="AV66" s="73">
        <f t="shared" si="0"/>
        <v>39.599893620698268</v>
      </c>
      <c r="AW66" s="73">
        <f t="shared" si="1"/>
        <v>40.669134450529903</v>
      </c>
      <c r="AX66" s="73">
        <f t="shared" si="2"/>
        <v>41.822316561513659</v>
      </c>
      <c r="AY66" s="73">
        <f t="shared" si="3"/>
        <v>43.395241275446956</v>
      </c>
      <c r="AZ66" s="73">
        <f t="shared" si="4"/>
        <v>44.766402858228069</v>
      </c>
      <c r="BA66" s="73">
        <f t="shared" si="5"/>
        <v>46.559551269673022</v>
      </c>
      <c r="BB66" s="73">
        <f t="shared" si="6"/>
        <v>48.444761198322318</v>
      </c>
      <c r="BC66" s="73">
        <f t="shared" si="7"/>
        <v>50.176482980135894</v>
      </c>
      <c r="BD66" s="73">
        <f t="shared" si="8"/>
        <v>52.59037698471483</v>
      </c>
      <c r="BE66" s="73">
        <f t="shared" si="9"/>
        <v>54.736218739462586</v>
      </c>
      <c r="BF66" s="73">
        <f t="shared" si="10"/>
        <v>56.555091286514312</v>
      </c>
      <c r="BG66" s="133">
        <f t="shared" si="11"/>
        <v>58.350459792214245</v>
      </c>
      <c r="BS66" s="133">
        <f t="shared" si="12"/>
        <v>95.684590371206156</v>
      </c>
      <c r="BT66" s="134"/>
    </row>
    <row r="67" spans="2:72" ht="15" hidden="1" customHeight="1" x14ac:dyDescent="0.35">
      <c r="B67" s="135">
        <v>35704</v>
      </c>
      <c r="C67" s="136">
        <v>8.2781433523001606</v>
      </c>
      <c r="D67" s="72">
        <v>199710</v>
      </c>
      <c r="E67" s="137">
        <v>12.08000341915</v>
      </c>
      <c r="F67" s="138">
        <v>12.2715801933743</v>
      </c>
      <c r="G67" s="127">
        <v>12.525260265176501</v>
      </c>
      <c r="H67" s="127">
        <v>12.8226337093457</v>
      </c>
      <c r="I67" s="127">
        <v>13.163181085734999</v>
      </c>
      <c r="J67" s="127">
        <v>13.352039859189899</v>
      </c>
      <c r="K67" s="139">
        <v>13.5112059842407</v>
      </c>
      <c r="L67" s="127">
        <v>13.745256050486701</v>
      </c>
      <c r="M67" s="127">
        <v>13.938137465080301</v>
      </c>
      <c r="N67" s="139">
        <v>14.2026895399597</v>
      </c>
      <c r="O67" s="127">
        <v>14.4178223208513</v>
      </c>
      <c r="P67" s="127">
        <v>14.616079336966401</v>
      </c>
      <c r="Q67" s="140">
        <v>15.0753127469488</v>
      </c>
      <c r="R67" s="138">
        <v>15.340239301934201</v>
      </c>
      <c r="S67" s="127">
        <v>15.711324926967</v>
      </c>
      <c r="T67" s="127">
        <v>16.079136871073299</v>
      </c>
      <c r="U67" s="127">
        <v>16.519549635728701</v>
      </c>
      <c r="V67" s="127">
        <v>16.862392212767599</v>
      </c>
      <c r="W67" s="139">
        <v>17.4924851911105</v>
      </c>
      <c r="X67" s="127">
        <v>18.035034384674699</v>
      </c>
      <c r="Y67" s="127">
        <v>18.736496023217899</v>
      </c>
      <c r="Z67" s="139">
        <v>19.960792289745399</v>
      </c>
      <c r="AA67" s="127">
        <v>21.036999794357499</v>
      </c>
      <c r="AB67" s="127">
        <v>21.700373182120099</v>
      </c>
      <c r="AC67" s="140">
        <v>22.258034459961699</v>
      </c>
      <c r="AD67" s="138">
        <v>22.9049065630538</v>
      </c>
      <c r="AE67" s="127">
        <v>23.767418807181102</v>
      </c>
      <c r="AF67" s="127">
        <v>24.8796247219822</v>
      </c>
      <c r="AG67" s="127">
        <v>25.736652644557299</v>
      </c>
      <c r="AH67" s="127">
        <v>26.523954787396899</v>
      </c>
      <c r="AI67" s="128">
        <v>27.244877311448398</v>
      </c>
      <c r="AJ67" s="127">
        <v>27.843683080935701</v>
      </c>
      <c r="AK67" s="127">
        <v>28.944618352546701</v>
      </c>
      <c r="AL67" s="128">
        <v>30.6482008347324</v>
      </c>
      <c r="AM67" s="127">
        <v>31.657593840433101</v>
      </c>
      <c r="AN67" s="127">
        <v>33.004477981658098</v>
      </c>
      <c r="AO67" s="129">
        <v>34.240069051382498</v>
      </c>
      <c r="AP67" s="72">
        <v>35.011461829719117</v>
      </c>
      <c r="AQ67" s="72">
        <v>35.716462909264131</v>
      </c>
      <c r="AR67" s="72">
        <v>36.910631647264204</v>
      </c>
      <c r="AS67" s="72">
        <v>37.463026043615102</v>
      </c>
      <c r="AT67" s="72">
        <v>38.040981727200915</v>
      </c>
      <c r="AU67" s="132">
        <v>38.894399999999997</v>
      </c>
      <c r="AV67" s="73">
        <f t="shared" si="0"/>
        <v>39.646740341698248</v>
      </c>
      <c r="AW67" s="73">
        <f t="shared" si="1"/>
        <v>40.717246084696491</v>
      </c>
      <c r="AX67" s="73">
        <f t="shared" si="2"/>
        <v>41.871792411481756</v>
      </c>
      <c r="AY67" s="73">
        <f t="shared" si="3"/>
        <v>43.446577897212407</v>
      </c>
      <c r="AZ67" s="73">
        <f t="shared" si="4"/>
        <v>44.819361565768034</v>
      </c>
      <c r="BA67" s="73">
        <f t="shared" si="5"/>
        <v>46.614631273905019</v>
      </c>
      <c r="BB67" s="73">
        <f t="shared" si="6"/>
        <v>48.502071408130114</v>
      </c>
      <c r="BC67" s="73">
        <f t="shared" si="7"/>
        <v>50.235841818860209</v>
      </c>
      <c r="BD67" s="73">
        <f t="shared" si="8"/>
        <v>52.652591462902194</v>
      </c>
      <c r="BE67" s="73">
        <f t="shared" si="9"/>
        <v>54.800971750984353</v>
      </c>
      <c r="BF67" s="73">
        <f t="shared" si="10"/>
        <v>56.621996026410962</v>
      </c>
      <c r="BG67" s="133">
        <f t="shared" si="11"/>
        <v>58.41948845517706</v>
      </c>
      <c r="BS67" s="133">
        <f t="shared" si="12"/>
        <v>95.79778535481023</v>
      </c>
      <c r="BT67" s="134"/>
    </row>
    <row r="68" spans="2:72" ht="15" hidden="1" customHeight="1" x14ac:dyDescent="0.35">
      <c r="B68" s="135">
        <v>35735</v>
      </c>
      <c r="C68" s="136">
        <v>8.2608171809376199</v>
      </c>
      <c r="D68" s="72">
        <v>199711</v>
      </c>
      <c r="E68" s="137">
        <v>12.1053399209411</v>
      </c>
      <c r="F68" s="138">
        <v>12.297318506747301</v>
      </c>
      <c r="G68" s="127">
        <v>12.551530645087</v>
      </c>
      <c r="H68" s="127">
        <v>12.8495277979208</v>
      </c>
      <c r="I68" s="127">
        <v>13.1907894356321</v>
      </c>
      <c r="J68" s="127">
        <v>13.380044319956101</v>
      </c>
      <c r="K68" s="139">
        <v>13.5395442787544</v>
      </c>
      <c r="L68" s="127">
        <v>13.7740852397226</v>
      </c>
      <c r="M68" s="127">
        <v>13.967371202240299</v>
      </c>
      <c r="N68" s="139">
        <v>14.2324781465089</v>
      </c>
      <c r="O68" s="127">
        <v>14.4480621451609</v>
      </c>
      <c r="P68" s="127">
        <v>14.6467349839434</v>
      </c>
      <c r="Q68" s="140">
        <v>15.1069315863779</v>
      </c>
      <c r="R68" s="138">
        <v>15.3724137961841</v>
      </c>
      <c r="S68" s="127">
        <v>15.744277733215499</v>
      </c>
      <c r="T68" s="127">
        <v>16.112861123128301</v>
      </c>
      <c r="U68" s="127">
        <v>16.554197605965999</v>
      </c>
      <c r="V68" s="127">
        <v>16.897759258262202</v>
      </c>
      <c r="W68" s="139">
        <v>17.5291737885385</v>
      </c>
      <c r="X68" s="127">
        <v>18.072860920407699</v>
      </c>
      <c r="Y68" s="127">
        <v>18.775793798936899</v>
      </c>
      <c r="Z68" s="139">
        <v>20.002657894584399</v>
      </c>
      <c r="AA68" s="127">
        <v>21.081122628140999</v>
      </c>
      <c r="AB68" s="127">
        <v>21.745887369899499</v>
      </c>
      <c r="AC68" s="140">
        <v>22.304718282009802</v>
      </c>
      <c r="AD68" s="138">
        <v>22.9529471294363</v>
      </c>
      <c r="AE68" s="127">
        <v>23.817268399791502</v>
      </c>
      <c r="AF68" s="127">
        <v>24.9318070463125</v>
      </c>
      <c r="AG68" s="127">
        <v>25.790632492343601</v>
      </c>
      <c r="AH68" s="127">
        <v>26.579585916351</v>
      </c>
      <c r="AI68" s="128">
        <v>27.302020497492801</v>
      </c>
      <c r="AJ68" s="127">
        <v>27.9020821973739</v>
      </c>
      <c r="AK68" s="127">
        <v>29.005326561748699</v>
      </c>
      <c r="AL68" s="128">
        <v>30.712482124099399</v>
      </c>
      <c r="AM68" s="127">
        <v>31.723992222553299</v>
      </c>
      <c r="AN68" s="127">
        <v>33.073701307718501</v>
      </c>
      <c r="AO68" s="129">
        <v>34.311883896192001</v>
      </c>
      <c r="AP68" s="72">
        <v>35.084894587523564</v>
      </c>
      <c r="AQ68" s="72">
        <v>35.791374330649603</v>
      </c>
      <c r="AR68" s="72">
        <v>36.988047708534225</v>
      </c>
      <c r="AS68" s="72">
        <v>37.541600692439026</v>
      </c>
      <c r="AT68" s="72">
        <v>38.12076857561653</v>
      </c>
      <c r="AU68" s="132">
        <v>38.975999999999999</v>
      </c>
      <c r="AV68" s="73">
        <f t="shared" si="0"/>
        <v>39.729895095287468</v>
      </c>
      <c r="AW68" s="73">
        <f t="shared" si="1"/>
        <v>40.802646108401426</v>
      </c>
      <c r="AX68" s="73">
        <f t="shared" si="2"/>
        <v>41.95961397134537</v>
      </c>
      <c r="AY68" s="73">
        <f t="shared" si="3"/>
        <v>43.537702399459008</v>
      </c>
      <c r="AZ68" s="73">
        <f t="shared" si="4"/>
        <v>44.913365333414667</v>
      </c>
      <c r="BA68" s="73">
        <f t="shared" si="5"/>
        <v>46.712400425765331</v>
      </c>
      <c r="BB68" s="73">
        <f t="shared" si="6"/>
        <v>48.603799261712759</v>
      </c>
      <c r="BC68" s="73">
        <f t="shared" si="7"/>
        <v>50.341206068525914</v>
      </c>
      <c r="BD68" s="73">
        <f t="shared" si="8"/>
        <v>52.763024583789218</v>
      </c>
      <c r="BE68" s="73">
        <f t="shared" si="9"/>
        <v>54.915910867368908</v>
      </c>
      <c r="BF68" s="73">
        <f t="shared" si="10"/>
        <v>56.740754544431013</v>
      </c>
      <c r="BG68" s="133">
        <f t="shared" si="11"/>
        <v>58.542017019327119</v>
      </c>
      <c r="BS68" s="133">
        <f t="shared" si="12"/>
        <v>95.998710857560667</v>
      </c>
      <c r="BT68" s="134"/>
    </row>
    <row r="69" spans="2:72" ht="15" hidden="1" customHeight="1" x14ac:dyDescent="0.35">
      <c r="B69" s="141">
        <v>35765</v>
      </c>
      <c r="C69" s="142">
        <v>8.2065787314549006</v>
      </c>
      <c r="D69" s="109">
        <v>199712</v>
      </c>
      <c r="E69" s="143">
        <v>12.185345839272999</v>
      </c>
      <c r="F69" s="144">
        <v>12.378593238938</v>
      </c>
      <c r="G69" s="145">
        <v>12.6344855015627</v>
      </c>
      <c r="H69" s="145">
        <v>12.9344521600881</v>
      </c>
      <c r="I69" s="145">
        <v>13.277969244643099</v>
      </c>
      <c r="J69" s="145">
        <v>13.4684749414943</v>
      </c>
      <c r="K69" s="146">
        <v>13.629029058272501</v>
      </c>
      <c r="L69" s="145">
        <v>13.8651201339084</v>
      </c>
      <c r="M69" s="145">
        <v>14.059683550924101</v>
      </c>
      <c r="N69" s="146">
        <v>14.326542624804199</v>
      </c>
      <c r="O69" s="145">
        <v>14.5435514488558</v>
      </c>
      <c r="P69" s="145">
        <v>14.7435373447699</v>
      </c>
      <c r="Q69" s="147">
        <v>15.2067754521957</v>
      </c>
      <c r="R69" s="144">
        <v>15.4740122717968</v>
      </c>
      <c r="S69" s="145">
        <v>15.848333910633499</v>
      </c>
      <c r="T69" s="145">
        <v>16.219353320747601</v>
      </c>
      <c r="U69" s="145">
        <v>16.663606659355899</v>
      </c>
      <c r="V69" s="145">
        <v>17.009438959620301</v>
      </c>
      <c r="W69" s="146">
        <v>17.645026598596701</v>
      </c>
      <c r="X69" s="145">
        <v>18.192307036275999</v>
      </c>
      <c r="Y69" s="145">
        <v>18.8998856984709</v>
      </c>
      <c r="Z69" s="146">
        <v>20.1348583139354</v>
      </c>
      <c r="AA69" s="145">
        <v>21.220450774756198</v>
      </c>
      <c r="AB69" s="145">
        <v>21.889609041519901</v>
      </c>
      <c r="AC69" s="147">
        <v>22.4521333468441</v>
      </c>
      <c r="AD69" s="138">
        <v>23.104646431191298</v>
      </c>
      <c r="AE69" s="127">
        <v>23.974680124115402</v>
      </c>
      <c r="AF69" s="127">
        <v>25.096584915537299</v>
      </c>
      <c r="AG69" s="127">
        <v>25.9610864614503</v>
      </c>
      <c r="AH69" s="127">
        <v>26.755254191179102</v>
      </c>
      <c r="AI69" s="128">
        <v>27.482463445521098</v>
      </c>
      <c r="AJ69" s="127">
        <v>28.086491038773801</v>
      </c>
      <c r="AK69" s="127">
        <v>29.1970269025277</v>
      </c>
      <c r="AL69" s="128">
        <v>30.915465299511101</v>
      </c>
      <c r="AM69" s="127">
        <v>31.933660612494901</v>
      </c>
      <c r="AN69" s="127">
        <v>33.292290117536403</v>
      </c>
      <c r="AO69" s="129">
        <v>34.538656031360603</v>
      </c>
      <c r="AP69" s="72">
        <v>35.316775660619001</v>
      </c>
      <c r="AQ69" s="72">
        <v>36.027924629144813</v>
      </c>
      <c r="AR69" s="72">
        <v>37.232506992086137</v>
      </c>
      <c r="AS69" s="72">
        <v>37.789718486624416</v>
      </c>
      <c r="AT69" s="72">
        <v>38.372714172958595</v>
      </c>
      <c r="AU69" s="132">
        <v>39.233600000000003</v>
      </c>
      <c r="AV69" s="73">
        <f t="shared" si="0"/>
        <v>39.992475639335623</v>
      </c>
      <c r="AW69" s="73">
        <f t="shared" si="1"/>
        <v>41.072316616920318</v>
      </c>
      <c r="AX69" s="73">
        <f t="shared" si="2"/>
        <v>42.236931045508832</v>
      </c>
      <c r="AY69" s="73">
        <f t="shared" si="3"/>
        <v>43.825449285153972</v>
      </c>
      <c r="AZ69" s="73">
        <f t="shared" si="4"/>
        <v>45.210204171674796</v>
      </c>
      <c r="BA69" s="73">
        <f t="shared" si="5"/>
        <v>47.021129343578352</v>
      </c>
      <c r="BB69" s="73">
        <f t="shared" si="6"/>
        <v>48.925028704235551</v>
      </c>
      <c r="BC69" s="73">
        <f t="shared" si="7"/>
        <v>50.673918280471369</v>
      </c>
      <c r="BD69" s="73">
        <f t="shared" si="8"/>
        <v>53.111742939767993</v>
      </c>
      <c r="BE69" s="73">
        <f t="shared" si="9"/>
        <v>55.278857955899333</v>
      </c>
      <c r="BF69" s="73">
        <f t="shared" si="10"/>
        <v>57.11576228513222</v>
      </c>
      <c r="BG69" s="133">
        <f t="shared" si="11"/>
        <v>58.928929560670191</v>
      </c>
      <c r="BS69" s="133">
        <f t="shared" si="12"/>
        <v>96.63318003157795</v>
      </c>
      <c r="BT69" s="134"/>
    </row>
    <row r="70" spans="2:72" ht="15" hidden="1" customHeight="1" x14ac:dyDescent="0.35">
      <c r="B70" s="119">
        <v>35796</v>
      </c>
      <c r="C70" s="120">
        <v>8.1026217032796897</v>
      </c>
      <c r="D70" s="121">
        <v>199801</v>
      </c>
      <c r="E70" s="122">
        <v>12.341684415492701</v>
      </c>
      <c r="F70" s="123">
        <v>12.537411188638</v>
      </c>
      <c r="G70" s="124">
        <v>12.7965865613634</v>
      </c>
      <c r="H70" s="124">
        <v>13.1004018066195</v>
      </c>
      <c r="I70" s="124">
        <v>13.448326231976701</v>
      </c>
      <c r="J70" s="124">
        <v>13.641276126128499</v>
      </c>
      <c r="K70" s="125">
        <v>13.8038901599871</v>
      </c>
      <c r="L70" s="124">
        <v>14.043010295537201</v>
      </c>
      <c r="M70" s="124">
        <v>14.2400699705994</v>
      </c>
      <c r="N70" s="125">
        <v>14.510352859298701</v>
      </c>
      <c r="O70" s="124">
        <v>14.7301459170542</v>
      </c>
      <c r="P70" s="124">
        <v>14.932697641681299</v>
      </c>
      <c r="Q70" s="126">
        <v>15.4018791164206</v>
      </c>
      <c r="R70" s="123">
        <v>15.672544597336801</v>
      </c>
      <c r="S70" s="124">
        <v>16.051668800896302</v>
      </c>
      <c r="T70" s="124">
        <v>16.427448407979199</v>
      </c>
      <c r="U70" s="124">
        <v>16.877401538399301</v>
      </c>
      <c r="V70" s="124">
        <v>17.227670883795401</v>
      </c>
      <c r="W70" s="125">
        <v>17.8714131429075</v>
      </c>
      <c r="X70" s="124">
        <v>18.425715215060499</v>
      </c>
      <c r="Y70" s="124">
        <v>19.142372145699301</v>
      </c>
      <c r="Z70" s="125">
        <v>20.393189519525102</v>
      </c>
      <c r="AA70" s="124">
        <v>21.492710184101401</v>
      </c>
      <c r="AB70" s="124">
        <v>22.1704537837781</v>
      </c>
      <c r="AC70" s="126">
        <v>22.7401953031349</v>
      </c>
      <c r="AD70" s="138">
        <v>23.4010801619002</v>
      </c>
      <c r="AE70" s="127">
        <v>24.282276429166298</v>
      </c>
      <c r="AF70" s="127">
        <v>25.418575313300799</v>
      </c>
      <c r="AG70" s="127">
        <v>26.2941684558423</v>
      </c>
      <c r="AH70" s="127">
        <v>27.0985253959376</v>
      </c>
      <c r="AI70" s="128">
        <v>27.835064780169802</v>
      </c>
      <c r="AJ70" s="127">
        <v>28.446842076645801</v>
      </c>
      <c r="AK70" s="127">
        <v>29.571626169220501</v>
      </c>
      <c r="AL70" s="128">
        <v>31.312112213915398</v>
      </c>
      <c r="AM70" s="127">
        <v>32.343371021989597</v>
      </c>
      <c r="AN70" s="127">
        <v>33.719431809263803</v>
      </c>
      <c r="AO70" s="129">
        <v>34.981788658017997</v>
      </c>
      <c r="AP70" s="72">
        <v>35.769891599738138</v>
      </c>
      <c r="AQ70" s="72">
        <v>36.490164643910703</v>
      </c>
      <c r="AR70" s="72">
        <v>37.710201856804233</v>
      </c>
      <c r="AS70" s="72">
        <v>38.274562401755887</v>
      </c>
      <c r="AT70" s="72">
        <v>38.865037950930727</v>
      </c>
      <c r="AU70" s="132">
        <v>39.737000000000002</v>
      </c>
      <c r="AV70" s="73">
        <f t="shared" si="0"/>
        <v>40.505581035228914</v>
      </c>
      <c r="AW70" s="73">
        <f t="shared" si="1"/>
        <v>41.599276424761044</v>
      </c>
      <c r="AX70" s="73">
        <f t="shared" si="2"/>
        <v>42.778832912771762</v>
      </c>
      <c r="AY70" s="73">
        <f t="shared" si="3"/>
        <v>44.387731918228639</v>
      </c>
      <c r="AZ70" s="73">
        <f t="shared" si="4"/>
        <v>45.790253276889651</v>
      </c>
      <c r="BA70" s="73">
        <f t="shared" si="5"/>
        <v>47.624412706298102</v>
      </c>
      <c r="BB70" s="73">
        <f t="shared" si="6"/>
        <v>49.552739187796753</v>
      </c>
      <c r="BC70" s="73">
        <f t="shared" si="7"/>
        <v>51.324067101845941</v>
      </c>
      <c r="BD70" s="73">
        <f t="shared" si="8"/>
        <v>53.793169169378238</v>
      </c>
      <c r="BE70" s="73">
        <f t="shared" si="9"/>
        <v>55.988088375935959</v>
      </c>
      <c r="BF70" s="73">
        <f t="shared" si="10"/>
        <v>57.848560276518242</v>
      </c>
      <c r="BG70" s="133">
        <f t="shared" si="11"/>
        <v>59.684990575859139</v>
      </c>
      <c r="BS70" s="133">
        <f t="shared" si="12"/>
        <v>97.872988403124751</v>
      </c>
      <c r="BT70" s="134"/>
    </row>
    <row r="71" spans="2:72" ht="15" hidden="1" customHeight="1" x14ac:dyDescent="0.35">
      <c r="B71" s="135">
        <v>35827</v>
      </c>
      <c r="C71" s="136">
        <v>8.1312475516177898</v>
      </c>
      <c r="D71" s="72">
        <v>199802</v>
      </c>
      <c r="E71" s="137">
        <v>12.2982358322253</v>
      </c>
      <c r="F71" s="138">
        <v>12.4932735542885</v>
      </c>
      <c r="G71" s="127">
        <v>12.7515365067653</v>
      </c>
      <c r="H71" s="127">
        <v>13.054282178247201</v>
      </c>
      <c r="I71" s="127">
        <v>13.4009817445934</v>
      </c>
      <c r="J71" s="127">
        <v>13.5932523635944</v>
      </c>
      <c r="K71" s="139">
        <v>13.755293918919801</v>
      </c>
      <c r="L71" s="127">
        <v>13.9935722381692</v>
      </c>
      <c r="M71" s="127">
        <v>14.1899381697023</v>
      </c>
      <c r="N71" s="139">
        <v>14.459269534428101</v>
      </c>
      <c r="O71" s="127">
        <v>14.6782888163642</v>
      </c>
      <c r="P71" s="127">
        <v>14.880127462842699</v>
      </c>
      <c r="Q71" s="140">
        <v>15.347657196240499</v>
      </c>
      <c r="R71" s="138">
        <v>15.6173698062771</v>
      </c>
      <c r="S71" s="127">
        <v>15.9951593128072</v>
      </c>
      <c r="T71" s="127">
        <v>16.369615997426799</v>
      </c>
      <c r="U71" s="127">
        <v>16.817985079398099</v>
      </c>
      <c r="V71" s="127">
        <v>17.1670213105524</v>
      </c>
      <c r="W71" s="139">
        <v>17.808497291561299</v>
      </c>
      <c r="X71" s="127">
        <v>18.360847957494101</v>
      </c>
      <c r="Y71" s="127">
        <v>19.0749819157997</v>
      </c>
      <c r="Z71" s="139">
        <v>20.3213958191599</v>
      </c>
      <c r="AA71" s="127">
        <v>21.417045649452898</v>
      </c>
      <c r="AB71" s="127">
        <v>22.092403270179499</v>
      </c>
      <c r="AC71" s="140">
        <v>22.660139029138399</v>
      </c>
      <c r="AD71" s="138">
        <v>23.318697259718199</v>
      </c>
      <c r="AE71" s="127">
        <v>24.1967912981391</v>
      </c>
      <c r="AF71" s="127">
        <v>25.329089871212101</v>
      </c>
      <c r="AG71" s="127">
        <v>26.2016005105651</v>
      </c>
      <c r="AH71" s="127">
        <v>27.003125732694599</v>
      </c>
      <c r="AI71" s="128">
        <v>27.7370721489259</v>
      </c>
      <c r="AJ71" s="127">
        <v>28.346695699129299</v>
      </c>
      <c r="AK71" s="127">
        <v>29.467520018170902</v>
      </c>
      <c r="AL71" s="128">
        <v>31.201878726410399</v>
      </c>
      <c r="AM71" s="127">
        <v>32.229507014315303</v>
      </c>
      <c r="AN71" s="127">
        <v>33.600723414900997</v>
      </c>
      <c r="AO71" s="129">
        <v>34.858636168764299</v>
      </c>
      <c r="AP71" s="72">
        <v>35.643964614302703</v>
      </c>
      <c r="AQ71" s="72">
        <v>36.361701955707204</v>
      </c>
      <c r="AR71" s="72">
        <v>37.577444058901833</v>
      </c>
      <c r="AS71" s="72">
        <v>38.139817787037835</v>
      </c>
      <c r="AT71" s="72">
        <v>38.728214582194816</v>
      </c>
      <c r="AU71" s="132">
        <v>39.597099999999998</v>
      </c>
      <c r="AV71" s="73">
        <f t="shared" si="0"/>
        <v>40.362982176665028</v>
      </c>
      <c r="AW71" s="73">
        <f t="shared" si="1"/>
        <v>41.452827239645167</v>
      </c>
      <c r="AX71" s="73">
        <f t="shared" si="2"/>
        <v>42.628231129310102</v>
      </c>
      <c r="AY71" s="73">
        <f t="shared" si="3"/>
        <v>44.23146604710648</v>
      </c>
      <c r="AZ71" s="73">
        <f t="shared" si="4"/>
        <v>45.629049865316397</v>
      </c>
      <c r="BA71" s="73">
        <f t="shared" si="5"/>
        <v>47.456752183522561</v>
      </c>
      <c r="BB71" s="73">
        <f t="shared" si="6"/>
        <v>49.378290041128594</v>
      </c>
      <c r="BC71" s="73">
        <f t="shared" si="7"/>
        <v>51.143382040712901</v>
      </c>
      <c r="BD71" s="73">
        <f t="shared" si="8"/>
        <v>53.603791697779556</v>
      </c>
      <c r="BE71" s="73">
        <f t="shared" si="9"/>
        <v>55.790983747597494</v>
      </c>
      <c r="BF71" s="73">
        <f t="shared" si="10"/>
        <v>57.644905904597955</v>
      </c>
      <c r="BG71" s="133">
        <f t="shared" si="11"/>
        <v>59.474871098197241</v>
      </c>
      <c r="BS71" s="133">
        <f t="shared" si="12"/>
        <v>97.52842905910785</v>
      </c>
      <c r="BT71" s="134"/>
    </row>
    <row r="72" spans="2:72" ht="15" hidden="1" customHeight="1" x14ac:dyDescent="0.35">
      <c r="B72" s="135">
        <v>35855</v>
      </c>
      <c r="C72" s="136">
        <v>8.1101548212634</v>
      </c>
      <c r="D72" s="72">
        <v>199803</v>
      </c>
      <c r="E72" s="137">
        <v>12.3302208408917</v>
      </c>
      <c r="F72" s="138">
        <v>12.5257658132074</v>
      </c>
      <c r="G72" s="127">
        <v>12.784700450866101</v>
      </c>
      <c r="H72" s="127">
        <v>13.0882334973063</v>
      </c>
      <c r="I72" s="127">
        <v>13.4358347530319</v>
      </c>
      <c r="J72" s="127">
        <v>13.628605425658399</v>
      </c>
      <c r="K72" s="139">
        <v>13.791068415458</v>
      </c>
      <c r="L72" s="127">
        <v>14.0299664442503</v>
      </c>
      <c r="M72" s="127">
        <v>14.226843080416799</v>
      </c>
      <c r="N72" s="139">
        <v>14.496874916832301</v>
      </c>
      <c r="O72" s="127">
        <v>14.716463819787799</v>
      </c>
      <c r="P72" s="127">
        <v>14.9188274042285</v>
      </c>
      <c r="Q72" s="140">
        <v>15.3875730797158</v>
      </c>
      <c r="R72" s="138">
        <v>15.6579871529774</v>
      </c>
      <c r="S72" s="127">
        <v>16.036759206988702</v>
      </c>
      <c r="T72" s="127">
        <v>16.4121897711522</v>
      </c>
      <c r="U72" s="127">
        <v>16.8617249625695</v>
      </c>
      <c r="V72" s="127">
        <v>17.211668960254801</v>
      </c>
      <c r="W72" s="139">
        <v>17.8548132793157</v>
      </c>
      <c r="X72" s="127">
        <v>18.408600487942699</v>
      </c>
      <c r="Y72" s="127">
        <v>19.1245917517316</v>
      </c>
      <c r="Z72" s="139">
        <v>20.3742473037351</v>
      </c>
      <c r="AA72" s="127">
        <v>21.4727466784501</v>
      </c>
      <c r="AB72" s="127">
        <v>22.149860755927701</v>
      </c>
      <c r="AC72" s="140">
        <v>22.7190730708266</v>
      </c>
      <c r="AD72" s="138">
        <v>23.3793440666355</v>
      </c>
      <c r="AE72" s="127">
        <v>24.259721834675201</v>
      </c>
      <c r="AF72" s="127">
        <v>25.394965267496101</v>
      </c>
      <c r="AG72" s="127">
        <v>26.269745115273999</v>
      </c>
      <c r="AH72" s="127">
        <v>27.073354928358299</v>
      </c>
      <c r="AI72" s="128">
        <v>27.809210177921798</v>
      </c>
      <c r="AJ72" s="127">
        <v>28.4204192250048</v>
      </c>
      <c r="AK72" s="127">
        <v>29.544158561781199</v>
      </c>
      <c r="AL72" s="128">
        <v>31.283027955867901</v>
      </c>
      <c r="AM72" s="127">
        <v>32.313328879111999</v>
      </c>
      <c r="AN72" s="127">
        <v>33.688111512208899</v>
      </c>
      <c r="AO72" s="129">
        <v>34.949295820698701</v>
      </c>
      <c r="AP72" s="72">
        <v>35.736666732935483</v>
      </c>
      <c r="AQ72" s="72">
        <v>36.456270751430758</v>
      </c>
      <c r="AR72" s="72">
        <v>37.675174732657105</v>
      </c>
      <c r="AS72" s="72">
        <v>38.239011071269402</v>
      </c>
      <c r="AT72" s="72">
        <v>38.828938157181021</v>
      </c>
      <c r="AU72" s="132">
        <v>39.700099999999999</v>
      </c>
      <c r="AV72" s="73">
        <f t="shared" si="0"/>
        <v>40.467957422898216</v>
      </c>
      <c r="AW72" s="73">
        <f t="shared" si="1"/>
        <v>41.560636933376358</v>
      </c>
      <c r="AX72" s="73">
        <f t="shared" si="2"/>
        <v>42.739097790244578</v>
      </c>
      <c r="AY72" s="73">
        <f t="shared" si="3"/>
        <v>44.346502369725734</v>
      </c>
      <c r="AZ72" s="73">
        <f t="shared" si="4"/>
        <v>45.74772099630551</v>
      </c>
      <c r="BA72" s="73">
        <f t="shared" si="5"/>
        <v>47.580176766574624</v>
      </c>
      <c r="BB72" s="73">
        <f t="shared" si="6"/>
        <v>49.506712121859742</v>
      </c>
      <c r="BC72" s="73">
        <f t="shared" si="7"/>
        <v>51.276394737827879</v>
      </c>
      <c r="BD72" s="73">
        <f t="shared" si="8"/>
        <v>53.74320337969835</v>
      </c>
      <c r="BE72" s="73">
        <f t="shared" si="9"/>
        <v>55.936083835367569</v>
      </c>
      <c r="BF72" s="73">
        <f t="shared" si="10"/>
        <v>57.794827636469464</v>
      </c>
      <c r="BG72" s="133">
        <f t="shared" si="11"/>
        <v>59.629552167373298</v>
      </c>
      <c r="BS72" s="133">
        <f t="shared" si="12"/>
        <v>97.782079069664675</v>
      </c>
      <c r="BT72" s="134"/>
    </row>
    <row r="73" spans="2:72" ht="15" hidden="1" customHeight="1" x14ac:dyDescent="0.35">
      <c r="B73" s="135">
        <v>35886</v>
      </c>
      <c r="C73" s="136">
        <v>8.1169346274487406</v>
      </c>
      <c r="D73" s="72">
        <v>199804</v>
      </c>
      <c r="E73" s="137">
        <v>12.319921816523401</v>
      </c>
      <c r="F73" s="138">
        <v>12.515303456611599</v>
      </c>
      <c r="G73" s="127">
        <v>12.7740218147586</v>
      </c>
      <c r="H73" s="127">
        <v>13.077301330116001</v>
      </c>
      <c r="I73" s="127">
        <v>13.4246122460456</v>
      </c>
      <c r="J73" s="127">
        <v>13.617221903725101</v>
      </c>
      <c r="K73" s="139">
        <v>13.7795491935796</v>
      </c>
      <c r="L73" s="127">
        <v>14.0182476787748</v>
      </c>
      <c r="M73" s="127">
        <v>14.2149598704192</v>
      </c>
      <c r="N73" s="139">
        <v>14.484766158201101</v>
      </c>
      <c r="O73" s="127">
        <v>14.704171645831501</v>
      </c>
      <c r="P73" s="127">
        <v>14.9063662026843</v>
      </c>
      <c r="Q73" s="140">
        <v>15.374720350461301</v>
      </c>
      <c r="R73" s="138">
        <v>15.6449085558195</v>
      </c>
      <c r="S73" s="127">
        <v>16.023364234101201</v>
      </c>
      <c r="T73" s="127">
        <v>16.398481213570701</v>
      </c>
      <c r="U73" s="127">
        <v>16.847640923157599</v>
      </c>
      <c r="V73" s="127">
        <v>17.197292624232301</v>
      </c>
      <c r="W73" s="139">
        <v>17.839899746182201</v>
      </c>
      <c r="X73" s="127">
        <v>18.393224394727699</v>
      </c>
      <c r="Y73" s="127">
        <v>19.108617614769599</v>
      </c>
      <c r="Z73" s="139">
        <v>20.3572293709524</v>
      </c>
      <c r="AA73" s="127">
        <v>21.454811205586498</v>
      </c>
      <c r="AB73" s="127">
        <v>22.131359712140799</v>
      </c>
      <c r="AC73" s="140">
        <v>22.7000965828788</v>
      </c>
      <c r="AD73" s="138">
        <v>23.359816076231802</v>
      </c>
      <c r="AE73" s="127">
        <v>24.2394584939316</v>
      </c>
      <c r="AF73" s="127">
        <v>25.373753695578898</v>
      </c>
      <c r="AG73" s="127">
        <v>26.247802868773999</v>
      </c>
      <c r="AH73" s="127">
        <v>27.0507414532441</v>
      </c>
      <c r="AI73" s="128">
        <v>27.785982067332402</v>
      </c>
      <c r="AJ73" s="127">
        <v>28.3966805917775</v>
      </c>
      <c r="AK73" s="127">
        <v>29.51948130637</v>
      </c>
      <c r="AL73" s="128">
        <v>31.256898280545201</v>
      </c>
      <c r="AM73" s="127">
        <v>32.286338627611997</v>
      </c>
      <c r="AN73" s="127">
        <v>33.659972950388998</v>
      </c>
      <c r="AO73" s="129">
        <v>34.920103833470201</v>
      </c>
      <c r="AP73" s="72">
        <v>35.706817080907975</v>
      </c>
      <c r="AQ73" s="72">
        <v>36.42582003804209</v>
      </c>
      <c r="AR73" s="72">
        <v>37.643705909214511</v>
      </c>
      <c r="AS73" s="72">
        <v>38.207071294040496</v>
      </c>
      <c r="AT73" s="72">
        <v>38.796505633430243</v>
      </c>
      <c r="AU73" s="132">
        <v>39.666899999999998</v>
      </c>
      <c r="AV73" s="73">
        <f t="shared" si="0"/>
        <v>40.43415588073524</v>
      </c>
      <c r="AW73" s="73">
        <f t="shared" si="1"/>
        <v>41.525922712271907</v>
      </c>
      <c r="AX73" s="73">
        <f t="shared" si="2"/>
        <v>42.703399239886139</v>
      </c>
      <c r="AY73" s="73">
        <f t="shared" si="3"/>
        <v>44.309461207653577</v>
      </c>
      <c r="AZ73" s="73">
        <f t="shared" si="4"/>
        <v>45.709509442805107</v>
      </c>
      <c r="BA73" s="73">
        <f t="shared" si="5"/>
        <v>47.540434623567741</v>
      </c>
      <c r="BB73" s="73">
        <f t="shared" si="6"/>
        <v>49.465360807790432</v>
      </c>
      <c r="BC73" s="73">
        <f t="shared" si="7"/>
        <v>51.233565266585146</v>
      </c>
      <c r="BD73" s="73">
        <f t="shared" si="8"/>
        <v>53.698313465042446</v>
      </c>
      <c r="BE73" s="73">
        <f t="shared" si="9"/>
        <v>55.889362280423867</v>
      </c>
      <c r="BF73" s="73">
        <f t="shared" si="10"/>
        <v>57.746553534499327</v>
      </c>
      <c r="BG73" s="133">
        <f t="shared" si="11"/>
        <v>59.579745580876185</v>
      </c>
      <c r="BS73" s="133">
        <f t="shared" si="12"/>
        <v>97.700404943295581</v>
      </c>
      <c r="BT73" s="134"/>
    </row>
    <row r="74" spans="2:72" ht="15" hidden="1" customHeight="1" x14ac:dyDescent="0.35">
      <c r="B74" s="135">
        <v>35916</v>
      </c>
      <c r="C74" s="136">
        <v>8.1003617678845696</v>
      </c>
      <c r="D74" s="72">
        <v>199805</v>
      </c>
      <c r="E74" s="137">
        <v>12.345127645591001</v>
      </c>
      <c r="F74" s="138">
        <v>12.540909024922399</v>
      </c>
      <c r="G74" s="127">
        <v>12.8001567054798</v>
      </c>
      <c r="H74" s="127">
        <v>13.1040567127313</v>
      </c>
      <c r="I74" s="127">
        <v>13.452078206188199</v>
      </c>
      <c r="J74" s="127">
        <v>13.6450819317993</v>
      </c>
      <c r="K74" s="139">
        <v>13.807741333657701</v>
      </c>
      <c r="L74" s="127">
        <v>14.046928181790999</v>
      </c>
      <c r="M74" s="127">
        <v>14.2440428349081</v>
      </c>
      <c r="N74" s="139">
        <v>14.514401130346601</v>
      </c>
      <c r="O74" s="127">
        <v>14.7342555085869</v>
      </c>
      <c r="P74" s="127">
        <v>14.936863743506301</v>
      </c>
      <c r="Q74" s="140">
        <v>15.406176116081101</v>
      </c>
      <c r="R74" s="138">
        <v>15.6769171104766</v>
      </c>
      <c r="S74" s="127">
        <v>16.0561470866215</v>
      </c>
      <c r="T74" s="127">
        <v>16.432031533174399</v>
      </c>
      <c r="U74" s="127">
        <v>16.882110196877399</v>
      </c>
      <c r="V74" s="127">
        <v>17.232477264586901</v>
      </c>
      <c r="W74" s="139">
        <v>17.876399122580899</v>
      </c>
      <c r="X74" s="127">
        <v>18.4308558405274</v>
      </c>
      <c r="Y74" s="127">
        <v>19.147712712651501</v>
      </c>
      <c r="Z74" s="139">
        <v>20.3988790544045</v>
      </c>
      <c r="AA74" s="127">
        <v>21.4987064763502</v>
      </c>
      <c r="AB74" s="127">
        <v>22.176639161007898</v>
      </c>
      <c r="AC74" s="140">
        <v>22.7465396336389</v>
      </c>
      <c r="AD74" s="138">
        <v>23.407608873932698</v>
      </c>
      <c r="AE74" s="127">
        <v>24.289050987827899</v>
      </c>
      <c r="AF74" s="127">
        <v>25.425666890157402</v>
      </c>
      <c r="AG74" s="127">
        <v>26.3015043161015</v>
      </c>
      <c r="AH74" s="127">
        <v>27.106085665275302</v>
      </c>
      <c r="AI74" s="128">
        <v>27.842830538036502</v>
      </c>
      <c r="AJ74" s="127">
        <v>28.454778515428401</v>
      </c>
      <c r="AK74" s="127">
        <v>29.579876413664699</v>
      </c>
      <c r="AL74" s="128">
        <v>31.320848039884101</v>
      </c>
      <c r="AM74" s="127">
        <v>32.352394560822098</v>
      </c>
      <c r="AN74" s="127">
        <v>33.728839257922502</v>
      </c>
      <c r="AO74" s="129">
        <v>34.991548294024199</v>
      </c>
      <c r="AP74" s="72">
        <v>35.779871110088663</v>
      </c>
      <c r="AQ74" s="72">
        <v>36.500345104612997</v>
      </c>
      <c r="AR74" s="72">
        <v>37.720722698017887</v>
      </c>
      <c r="AS74" s="72">
        <v>38.285240694995473</v>
      </c>
      <c r="AT74" s="72">
        <v>38.875880982071131</v>
      </c>
      <c r="AU74" s="132">
        <v>39.748100000000001</v>
      </c>
      <c r="AV74" s="73">
        <f t="shared" si="0"/>
        <v>40.51688176461662</v>
      </c>
      <c r="AW74" s="73">
        <f t="shared" si="1"/>
        <v>41.610882286313604</v>
      </c>
      <c r="AX74" s="73">
        <f t="shared" si="2"/>
        <v>42.790767861040962</v>
      </c>
      <c r="AY74" s="73">
        <f t="shared" si="3"/>
        <v>44.400115736303135</v>
      </c>
      <c r="AZ74" s="73">
        <f t="shared" si="4"/>
        <v>45.803028387075742</v>
      </c>
      <c r="BA74" s="73">
        <f t="shared" si="5"/>
        <v>47.637699532125247</v>
      </c>
      <c r="BB74" s="73">
        <f t="shared" si="6"/>
        <v>49.566564001110606</v>
      </c>
      <c r="BC74" s="73">
        <f t="shared" si="7"/>
        <v>51.338386101316409</v>
      </c>
      <c r="BD74" s="73">
        <f t="shared" si="8"/>
        <v>53.808177028348631</v>
      </c>
      <c r="BE74" s="73">
        <f t="shared" si="9"/>
        <v>56.003708599606405</v>
      </c>
      <c r="BF74" s="73">
        <f t="shared" si="10"/>
        <v>57.86469955679631</v>
      </c>
      <c r="BG74" s="133">
        <f t="shared" si="11"/>
        <v>59.701642205332597</v>
      </c>
      <c r="BS74" s="133">
        <f t="shared" si="12"/>
        <v>97.900294175021912</v>
      </c>
      <c r="BT74" s="134"/>
    </row>
    <row r="75" spans="2:72" ht="15" hidden="1" customHeight="1" x14ac:dyDescent="0.35">
      <c r="B75" s="135">
        <v>35947</v>
      </c>
      <c r="C75" s="136">
        <v>8.1003617678845696</v>
      </c>
      <c r="D75" s="72">
        <v>199806</v>
      </c>
      <c r="E75" s="137">
        <v>12.345127645591001</v>
      </c>
      <c r="F75" s="138">
        <v>12.540909024922399</v>
      </c>
      <c r="G75" s="127">
        <v>12.8001567054798</v>
      </c>
      <c r="H75" s="127">
        <v>13.1040567127313</v>
      </c>
      <c r="I75" s="127">
        <v>13.452078206188199</v>
      </c>
      <c r="J75" s="127">
        <v>13.6450819317993</v>
      </c>
      <c r="K75" s="139">
        <v>13.807741333657701</v>
      </c>
      <c r="L75" s="127">
        <v>14.046928181790999</v>
      </c>
      <c r="M75" s="127">
        <v>14.2440428349081</v>
      </c>
      <c r="N75" s="139">
        <v>14.514401130346601</v>
      </c>
      <c r="O75" s="127">
        <v>14.7342555085869</v>
      </c>
      <c r="P75" s="127">
        <v>14.936863743506301</v>
      </c>
      <c r="Q75" s="140">
        <v>15.406176116081101</v>
      </c>
      <c r="R75" s="138">
        <v>15.6769171104766</v>
      </c>
      <c r="S75" s="127">
        <v>16.0561470866215</v>
      </c>
      <c r="T75" s="127">
        <v>16.432031533174399</v>
      </c>
      <c r="U75" s="127">
        <v>16.882110196877399</v>
      </c>
      <c r="V75" s="127">
        <v>17.232477264586901</v>
      </c>
      <c r="W75" s="139">
        <v>17.876399122580899</v>
      </c>
      <c r="X75" s="127">
        <v>18.4308558405274</v>
      </c>
      <c r="Y75" s="127">
        <v>19.147712712651501</v>
      </c>
      <c r="Z75" s="139">
        <v>20.3988790544045</v>
      </c>
      <c r="AA75" s="127">
        <v>21.4987064763502</v>
      </c>
      <c r="AB75" s="127">
        <v>22.176639161007898</v>
      </c>
      <c r="AC75" s="140">
        <v>22.7465396336389</v>
      </c>
      <c r="AD75" s="138">
        <v>23.407608873932698</v>
      </c>
      <c r="AE75" s="127">
        <v>24.289050987827899</v>
      </c>
      <c r="AF75" s="127">
        <v>25.425666890157402</v>
      </c>
      <c r="AG75" s="127">
        <v>26.3015043161015</v>
      </c>
      <c r="AH75" s="127">
        <v>27.106085665275302</v>
      </c>
      <c r="AI75" s="128">
        <v>27.842830538036502</v>
      </c>
      <c r="AJ75" s="127">
        <v>28.454778515428401</v>
      </c>
      <c r="AK75" s="127">
        <v>29.579876413664699</v>
      </c>
      <c r="AL75" s="128">
        <v>31.320848039884101</v>
      </c>
      <c r="AM75" s="127">
        <v>32.352394560822098</v>
      </c>
      <c r="AN75" s="127">
        <v>33.728839257922502</v>
      </c>
      <c r="AO75" s="129">
        <v>34.991548294024199</v>
      </c>
      <c r="AP75" s="72">
        <v>35.779871110088663</v>
      </c>
      <c r="AQ75" s="72">
        <v>36.500345104612997</v>
      </c>
      <c r="AR75" s="72">
        <v>37.720722698017887</v>
      </c>
      <c r="AS75" s="72">
        <v>38.285240694995473</v>
      </c>
      <c r="AT75" s="72">
        <v>38.875880982071131</v>
      </c>
      <c r="AU75" s="132">
        <v>39.748100000000001</v>
      </c>
      <c r="AV75" s="73">
        <f t="shared" si="0"/>
        <v>40.51688176461662</v>
      </c>
      <c r="AW75" s="73">
        <f t="shared" si="1"/>
        <v>41.610882286313604</v>
      </c>
      <c r="AX75" s="73">
        <f t="shared" si="2"/>
        <v>42.790767861040962</v>
      </c>
      <c r="AY75" s="73">
        <f t="shared" si="3"/>
        <v>44.400115736303135</v>
      </c>
      <c r="AZ75" s="73">
        <f t="shared" si="4"/>
        <v>45.803028387075742</v>
      </c>
      <c r="BA75" s="73">
        <f t="shared" si="5"/>
        <v>47.637699532125247</v>
      </c>
      <c r="BB75" s="73">
        <f t="shared" si="6"/>
        <v>49.566564001110606</v>
      </c>
      <c r="BC75" s="73">
        <f t="shared" si="7"/>
        <v>51.338386101316409</v>
      </c>
      <c r="BD75" s="73">
        <f t="shared" si="8"/>
        <v>53.808177028348631</v>
      </c>
      <c r="BE75" s="73">
        <f t="shared" si="9"/>
        <v>56.003708599606405</v>
      </c>
      <c r="BF75" s="73">
        <f t="shared" si="10"/>
        <v>57.86469955679631</v>
      </c>
      <c r="BG75" s="133">
        <f t="shared" si="11"/>
        <v>59.701642205332597</v>
      </c>
      <c r="BS75" s="133">
        <f t="shared" si="12"/>
        <v>97.900294175021912</v>
      </c>
      <c r="BT75" s="134"/>
    </row>
    <row r="76" spans="2:72" ht="15" hidden="1" customHeight="1" x14ac:dyDescent="0.35">
      <c r="B76" s="135">
        <v>35977</v>
      </c>
      <c r="C76" s="136">
        <v>8.0762557903367007</v>
      </c>
      <c r="D76" s="72">
        <v>199807</v>
      </c>
      <c r="E76" s="137">
        <v>12.3819753356067</v>
      </c>
      <c r="F76" s="138">
        <v>12.5783410824541</v>
      </c>
      <c r="G76" s="127">
        <v>12.838362564501899</v>
      </c>
      <c r="H76" s="127">
        <v>13.1431696513385</v>
      </c>
      <c r="I76" s="127">
        <v>13.4922299180246</v>
      </c>
      <c r="J76" s="127">
        <v>13.6858097204214</v>
      </c>
      <c r="K76" s="139">
        <v>13.848954627443399</v>
      </c>
      <c r="L76" s="127">
        <v>14.0888553995708</v>
      </c>
      <c r="M76" s="127">
        <v>14.2865583997544</v>
      </c>
      <c r="N76" s="139">
        <v>14.5577236596042</v>
      </c>
      <c r="O76" s="127">
        <v>14.778234258355999</v>
      </c>
      <c r="P76" s="127">
        <v>14.981447237564</v>
      </c>
      <c r="Q76" s="140">
        <v>15.452160411922399</v>
      </c>
      <c r="R76" s="138">
        <v>15.7237095130076</v>
      </c>
      <c r="S76" s="127">
        <v>16.104071413342101</v>
      </c>
      <c r="T76" s="127">
        <v>16.481077798360701</v>
      </c>
      <c r="U76" s="127">
        <v>16.932499855146201</v>
      </c>
      <c r="V76" s="127">
        <v>17.2839126971461</v>
      </c>
      <c r="W76" s="139">
        <v>17.9297565306513</v>
      </c>
      <c r="X76" s="127">
        <v>18.485868188899399</v>
      </c>
      <c r="Y76" s="127">
        <v>19.204864732687401</v>
      </c>
      <c r="Z76" s="139">
        <v>20.459765550975799</v>
      </c>
      <c r="AA76" s="127">
        <v>21.562875733624999</v>
      </c>
      <c r="AB76" s="127">
        <v>22.242831909179898</v>
      </c>
      <c r="AC76" s="140">
        <v>22.814433418572801</v>
      </c>
      <c r="AD76" s="138">
        <v>23.477475815819201</v>
      </c>
      <c r="AE76" s="127">
        <v>24.361548854781599</v>
      </c>
      <c r="AF76" s="127">
        <v>25.5015573239309</v>
      </c>
      <c r="AG76" s="127">
        <v>26.3800089460908</v>
      </c>
      <c r="AH76" s="127">
        <v>27.186991806613701</v>
      </c>
      <c r="AI76" s="128">
        <v>27.9259357126673</v>
      </c>
      <c r="AJ76" s="127">
        <v>28.539710230053402</v>
      </c>
      <c r="AK76" s="127">
        <v>29.668166316214599</v>
      </c>
      <c r="AL76" s="128">
        <v>31.414334387918501</v>
      </c>
      <c r="AM76" s="127">
        <v>32.448959864986499</v>
      </c>
      <c r="AN76" s="127">
        <v>33.829512968980602</v>
      </c>
      <c r="AO76" s="129">
        <v>35.095990934207798</v>
      </c>
      <c r="AP76" s="72">
        <v>35.886666733213637</v>
      </c>
      <c r="AQ76" s="72">
        <v>36.609291195774979</v>
      </c>
      <c r="AR76" s="72">
        <v>37.833311367576378</v>
      </c>
      <c r="AS76" s="72">
        <v>38.399514335723005</v>
      </c>
      <c r="AT76" s="72">
        <v>38.991917563679777</v>
      </c>
      <c r="AU76" s="132">
        <v>39.866700000000002</v>
      </c>
      <c r="AV76" s="73">
        <f t="shared" si="0"/>
        <v>40.637816399115955</v>
      </c>
      <c r="AW76" s="73">
        <f t="shared" si="1"/>
        <v>41.735082289406755</v>
      </c>
      <c r="AX76" s="73">
        <f t="shared" si="2"/>
        <v>42.91848958210737</v>
      </c>
      <c r="AY76" s="73">
        <f t="shared" si="3"/>
        <v>44.532641032783069</v>
      </c>
      <c r="AZ76" s="73">
        <f t="shared" si="4"/>
        <v>45.939741091896749</v>
      </c>
      <c r="BA76" s="73">
        <f t="shared" si="5"/>
        <v>47.779888356397947</v>
      </c>
      <c r="BB76" s="73">
        <f t="shared" si="6"/>
        <v>49.714510092709816</v>
      </c>
      <c r="BC76" s="73">
        <f t="shared" si="7"/>
        <v>51.491620720777441</v>
      </c>
      <c r="BD76" s="73">
        <f t="shared" si="8"/>
        <v>53.968783470369587</v>
      </c>
      <c r="BE76" s="73">
        <f t="shared" si="9"/>
        <v>56.170868255905901</v>
      </c>
      <c r="BF76" s="73">
        <f t="shared" si="10"/>
        <v>58.037413891822609</v>
      </c>
      <c r="BG76" s="133">
        <f t="shared" si="11"/>
        <v>59.879839439785549</v>
      </c>
      <c r="BS76" s="133">
        <f t="shared" si="12"/>
        <v>98.192506600504601</v>
      </c>
      <c r="BT76" s="134"/>
    </row>
    <row r="77" spans="2:72" ht="15" hidden="1" customHeight="1" x14ac:dyDescent="0.35">
      <c r="B77" s="135">
        <v>36008</v>
      </c>
      <c r="C77" s="136">
        <v>8.0250305880474606</v>
      </c>
      <c r="D77" s="72">
        <v>199808</v>
      </c>
      <c r="E77" s="137">
        <v>12.461011693705</v>
      </c>
      <c r="F77" s="138">
        <v>12.658630878155501</v>
      </c>
      <c r="G77" s="127">
        <v>12.920312123723299</v>
      </c>
      <c r="H77" s="127">
        <v>13.227064848587201</v>
      </c>
      <c r="I77" s="127">
        <v>13.578353229244501</v>
      </c>
      <c r="J77" s="127">
        <v>13.773168686063901</v>
      </c>
      <c r="K77" s="139">
        <v>13.937354976140099</v>
      </c>
      <c r="L77" s="127">
        <v>14.178787077705699</v>
      </c>
      <c r="M77" s="127">
        <v>14.377752051419</v>
      </c>
      <c r="N77" s="139">
        <v>14.6506482075112</v>
      </c>
      <c r="O77" s="127">
        <v>14.872566364764401</v>
      </c>
      <c r="P77" s="127">
        <v>15.077076488681501</v>
      </c>
      <c r="Q77" s="140">
        <v>15.550794309229399</v>
      </c>
      <c r="R77" s="138">
        <v>15.824076756684001</v>
      </c>
      <c r="S77" s="127">
        <v>16.2068665749029</v>
      </c>
      <c r="T77" s="127">
        <v>16.586279458952902</v>
      </c>
      <c r="U77" s="127">
        <v>17.040583023282</v>
      </c>
      <c r="V77" s="127">
        <v>17.394238996161</v>
      </c>
      <c r="W77" s="139">
        <v>18.044205366104599</v>
      </c>
      <c r="X77" s="127">
        <v>18.603866784304</v>
      </c>
      <c r="Y77" s="127">
        <v>19.327452811334101</v>
      </c>
      <c r="Z77" s="139">
        <v>20.590363885479402</v>
      </c>
      <c r="AA77" s="127">
        <v>21.7005154172716</v>
      </c>
      <c r="AB77" s="127">
        <v>22.384811874431399</v>
      </c>
      <c r="AC77" s="140">
        <v>22.960062018259599</v>
      </c>
      <c r="AD77" s="138">
        <v>23.627336733445802</v>
      </c>
      <c r="AE77" s="127">
        <v>24.517052968376301</v>
      </c>
      <c r="AF77" s="127">
        <v>25.664338315015801</v>
      </c>
      <c r="AG77" s="127">
        <v>26.5483972506374</v>
      </c>
      <c r="AH77" s="127">
        <v>27.360531226762902</v>
      </c>
      <c r="AI77" s="128">
        <v>28.104191943631498</v>
      </c>
      <c r="AJ77" s="127">
        <v>28.7218842932885</v>
      </c>
      <c r="AK77" s="127">
        <v>29.857543516017699</v>
      </c>
      <c r="AL77" s="128">
        <v>31.614857690122399</v>
      </c>
      <c r="AM77" s="127">
        <v>32.656087366236697</v>
      </c>
      <c r="AN77" s="127">
        <v>34.045452787049697</v>
      </c>
      <c r="AO77" s="129">
        <v>35.320014907128702</v>
      </c>
      <c r="AP77" s="72">
        <v>36.115737730853596</v>
      </c>
      <c r="AQ77" s="72">
        <v>36.842974834309913</v>
      </c>
      <c r="AR77" s="72">
        <v>38.074808145291122</v>
      </c>
      <c r="AS77" s="72">
        <v>38.644625288020869</v>
      </c>
      <c r="AT77" s="72">
        <v>39.240809931494489</v>
      </c>
      <c r="AU77" s="132">
        <v>40.121200000000002</v>
      </c>
      <c r="AV77" s="73">
        <f t="shared" si="0"/>
        <v>40.897214832903636</v>
      </c>
      <c r="AW77" s="73">
        <f t="shared" si="1"/>
        <v>42.001484767176386</v>
      </c>
      <c r="AX77" s="73">
        <f t="shared" si="2"/>
        <v>43.192445959802249</v>
      </c>
      <c r="AY77" s="73">
        <f t="shared" si="3"/>
        <v>44.816900827228714</v>
      </c>
      <c r="AZ77" s="73">
        <f t="shared" si="4"/>
        <v>46.232982657113048</v>
      </c>
      <c r="BA77" s="73">
        <f t="shared" si="5"/>
        <v>48.084875909973029</v>
      </c>
      <c r="BB77" s="73">
        <f t="shared" si="6"/>
        <v>50.031846682055964</v>
      </c>
      <c r="BC77" s="73">
        <f t="shared" si="7"/>
        <v>51.820300924383297</v>
      </c>
      <c r="BD77" s="73">
        <f t="shared" si="8"/>
        <v>54.313275845849304</v>
      </c>
      <c r="BE77" s="73">
        <f t="shared" si="9"/>
        <v>56.529416931527976</v>
      </c>
      <c r="BF77" s="73">
        <f t="shared" si="10"/>
        <v>58.407877061318928</v>
      </c>
      <c r="BG77" s="133">
        <f t="shared" si="11"/>
        <v>60.26206314033054</v>
      </c>
      <c r="BS77" s="133">
        <f t="shared" si="12"/>
        <v>98.819286892331775</v>
      </c>
      <c r="BT77" s="134"/>
    </row>
    <row r="78" spans="2:72" ht="15" hidden="1" customHeight="1" x14ac:dyDescent="0.35">
      <c r="B78" s="135">
        <v>36039</v>
      </c>
      <c r="C78" s="136">
        <v>7.9406596666298999</v>
      </c>
      <c r="D78" s="72">
        <v>199809</v>
      </c>
      <c r="E78" s="137">
        <v>12.5934121594763</v>
      </c>
      <c r="F78" s="138">
        <v>12.7931310829134</v>
      </c>
      <c r="G78" s="127">
        <v>13.0575927382624</v>
      </c>
      <c r="H78" s="127">
        <v>13.367604765392301</v>
      </c>
      <c r="I78" s="127">
        <v>13.722625647580101</v>
      </c>
      <c r="J78" s="127">
        <v>13.919511053281299</v>
      </c>
      <c r="K78" s="139">
        <v>14.085441851894601</v>
      </c>
      <c r="L78" s="127">
        <v>14.329439212484401</v>
      </c>
      <c r="M78" s="127">
        <v>14.5305182244348</v>
      </c>
      <c r="N78" s="139">
        <v>14.806313950727301</v>
      </c>
      <c r="O78" s="127">
        <v>15.0305900278754</v>
      </c>
      <c r="P78" s="127">
        <v>15.237273108236799</v>
      </c>
      <c r="Q78" s="140">
        <v>15.7160242648914</v>
      </c>
      <c r="R78" s="138">
        <v>15.992210386960901</v>
      </c>
      <c r="S78" s="127">
        <v>16.3790674150878</v>
      </c>
      <c r="T78" s="127">
        <v>16.762511628519601</v>
      </c>
      <c r="U78" s="127">
        <v>17.221642249029799</v>
      </c>
      <c r="V78" s="127">
        <v>17.5790558795279</v>
      </c>
      <c r="W78" s="139">
        <v>18.235928257766101</v>
      </c>
      <c r="X78" s="127">
        <v>18.801536178084699</v>
      </c>
      <c r="Y78" s="127">
        <v>19.532810435361199</v>
      </c>
      <c r="Z78" s="139">
        <v>20.809140164311899</v>
      </c>
      <c r="AA78" s="127">
        <v>21.931087253599699</v>
      </c>
      <c r="AB78" s="127">
        <v>22.6226544823373</v>
      </c>
      <c r="AC78" s="140">
        <v>23.2040167612674</v>
      </c>
      <c r="AD78" s="138">
        <v>23.878381388995201</v>
      </c>
      <c r="AE78" s="127">
        <v>24.7775510171818</v>
      </c>
      <c r="AF78" s="127">
        <v>25.937026474704801</v>
      </c>
      <c r="AG78" s="127">
        <v>26.830478693770999</v>
      </c>
      <c r="AH78" s="127">
        <v>27.6512417378527</v>
      </c>
      <c r="AI78" s="128">
        <v>28.402803982118101</v>
      </c>
      <c r="AJ78" s="127">
        <v>29.027059422863299</v>
      </c>
      <c r="AK78" s="127">
        <v>30.1747852268415</v>
      </c>
      <c r="AL78" s="128">
        <v>31.950771176631601</v>
      </c>
      <c r="AM78" s="127">
        <v>33.003064103265302</v>
      </c>
      <c r="AN78" s="127">
        <v>34.4071917788105</v>
      </c>
      <c r="AO78" s="129">
        <v>35.695296348130299</v>
      </c>
      <c r="AP78" s="72">
        <v>36.499473868398006</v>
      </c>
      <c r="AQ78" s="72">
        <v>37.234437995437204</v>
      </c>
      <c r="AR78" s="72">
        <v>38.47935975446223</v>
      </c>
      <c r="AS78" s="72">
        <v>39.055231305690768</v>
      </c>
      <c r="AT78" s="72">
        <v>39.657750517048754</v>
      </c>
      <c r="AU78" s="132">
        <v>40.547499999999999</v>
      </c>
      <c r="AV78" s="73">
        <f t="shared" si="0"/>
        <v>41.331755015171446</v>
      </c>
      <c r="AW78" s="73">
        <f t="shared" si="1"/>
        <v>42.447758013919916</v>
      </c>
      <c r="AX78" s="73">
        <f t="shared" si="2"/>
        <v>43.651373381061866</v>
      </c>
      <c r="AY78" s="73">
        <f t="shared" si="3"/>
        <v>45.293088370407673</v>
      </c>
      <c r="AZ78" s="73">
        <f t="shared" si="4"/>
        <v>46.72421632162272</v>
      </c>
      <c r="BA78" s="73">
        <f t="shared" si="5"/>
        <v>48.595786269703297</v>
      </c>
      <c r="BB78" s="73">
        <f t="shared" si="6"/>
        <v>50.563443952560661</v>
      </c>
      <c r="BC78" s="73">
        <f t="shared" si="7"/>
        <v>52.370900839337345</v>
      </c>
      <c r="BD78" s="73">
        <f t="shared" si="8"/>
        <v>54.890364062786489</v>
      </c>
      <c r="BE78" s="73">
        <f t="shared" si="9"/>
        <v>57.130052041700715</v>
      </c>
      <c r="BF78" s="73">
        <f t="shared" si="10"/>
        <v>59.028471144505289</v>
      </c>
      <c r="BG78" s="133">
        <f t="shared" si="11"/>
        <v>60.902358280423201</v>
      </c>
      <c r="BS78" s="133">
        <f t="shared" si="12"/>
        <v>99.869259393227381</v>
      </c>
      <c r="BT78" s="134"/>
    </row>
    <row r="79" spans="2:72" ht="15" hidden="1" customHeight="1" x14ac:dyDescent="0.35">
      <c r="B79" s="135">
        <v>36069</v>
      </c>
      <c r="C79" s="136">
        <v>7.8547821216155898</v>
      </c>
      <c r="D79" s="72">
        <v>199810</v>
      </c>
      <c r="E79" s="137">
        <v>12.7310978779169</v>
      </c>
      <c r="F79" s="138">
        <v>12.933000359162801</v>
      </c>
      <c r="G79" s="127">
        <v>13.2003534145991</v>
      </c>
      <c r="H79" s="127">
        <v>13.5137548510597</v>
      </c>
      <c r="I79" s="127">
        <v>13.872657231336101</v>
      </c>
      <c r="J79" s="127">
        <v>14.0716952155594</v>
      </c>
      <c r="K79" s="139">
        <v>14.2394401611989</v>
      </c>
      <c r="L79" s="127">
        <v>14.486105182583501</v>
      </c>
      <c r="M79" s="127">
        <v>14.689382622400201</v>
      </c>
      <c r="N79" s="139">
        <v>14.9681936659266</v>
      </c>
      <c r="O79" s="127">
        <v>15.194921788034399</v>
      </c>
      <c r="P79" s="127">
        <v>15.403864566406799</v>
      </c>
      <c r="Q79" s="140">
        <v>15.8878499833337</v>
      </c>
      <c r="R79" s="138">
        <v>16.167055690894301</v>
      </c>
      <c r="S79" s="127">
        <v>16.558142286606</v>
      </c>
      <c r="T79" s="127">
        <v>16.945778754792801</v>
      </c>
      <c r="U79" s="127">
        <v>17.4099291212259</v>
      </c>
      <c r="V79" s="127">
        <v>17.7712504100991</v>
      </c>
      <c r="W79" s="139">
        <v>18.435304475411201</v>
      </c>
      <c r="X79" s="127">
        <v>19.007096274402102</v>
      </c>
      <c r="Y79" s="127">
        <v>19.746365665976999</v>
      </c>
      <c r="Z79" s="139">
        <v>21.036649704805999</v>
      </c>
      <c r="AA79" s="127">
        <v>22.170863214749598</v>
      </c>
      <c r="AB79" s="127">
        <v>22.8699914547154</v>
      </c>
      <c r="AC79" s="140">
        <v>23.457709857151599</v>
      </c>
      <c r="AD79" s="138">
        <v>24.1394474174161</v>
      </c>
      <c r="AE79" s="127">
        <v>25.0484478058994</v>
      </c>
      <c r="AF79" s="127">
        <v>26.220599987519201</v>
      </c>
      <c r="AG79" s="127">
        <v>27.123820457565898</v>
      </c>
      <c r="AH79" s="127">
        <v>27.953557030661301</v>
      </c>
      <c r="AI79" s="128">
        <v>28.713336220917501</v>
      </c>
      <c r="AJ79" s="127">
        <v>29.344416742725802</v>
      </c>
      <c r="AK79" s="127">
        <v>30.504690810025501</v>
      </c>
      <c r="AL79" s="128">
        <v>32.3000938882588</v>
      </c>
      <c r="AM79" s="127">
        <v>33.363891695839598</v>
      </c>
      <c r="AN79" s="127">
        <v>34.783370915933702</v>
      </c>
      <c r="AO79" s="129">
        <v>36.0855585312786</v>
      </c>
      <c r="AP79" s="72">
        <v>36.898528248468722</v>
      </c>
      <c r="AQ79" s="72">
        <v>37.641527851721833</v>
      </c>
      <c r="AR79" s="72">
        <v>38.900060532443305</v>
      </c>
      <c r="AS79" s="72">
        <v>39.482228176204693</v>
      </c>
      <c r="AT79" s="72">
        <v>40.091334823075755</v>
      </c>
      <c r="AU79" s="132">
        <v>40.9908</v>
      </c>
      <c r="AV79" s="73">
        <f t="shared" si="0"/>
        <v>41.783641470693624</v>
      </c>
      <c r="AW79" s="73">
        <f t="shared" si="1"/>
        <v>42.911845902438863</v>
      </c>
      <c r="AX79" s="73">
        <f t="shared" si="2"/>
        <v>44.128620582120774</v>
      </c>
      <c r="AY79" s="73">
        <f t="shared" si="3"/>
        <v>45.788284694779655</v>
      </c>
      <c r="AZ79" s="73">
        <f t="shared" si="4"/>
        <v>47.235059388724011</v>
      </c>
      <c r="BA79" s="73">
        <f t="shared" si="5"/>
        <v>49.127091499850643</v>
      </c>
      <c r="BB79" s="73">
        <f t="shared" si="6"/>
        <v>51.116261887785768</v>
      </c>
      <c r="BC79" s="73">
        <f t="shared" si="7"/>
        <v>52.943479979615915</v>
      </c>
      <c r="BD79" s="73">
        <f t="shared" si="8"/>
        <v>55.49048888326773</v>
      </c>
      <c r="BE79" s="73">
        <f t="shared" si="9"/>
        <v>57.754663716463746</v>
      </c>
      <c r="BF79" s="73">
        <f t="shared" si="10"/>
        <v>59.673838528266089</v>
      </c>
      <c r="BG79" s="133">
        <f t="shared" si="11"/>
        <v>61.568213161402241</v>
      </c>
      <c r="BS79" s="133">
        <f t="shared" si="12"/>
        <v>100.96114541709123</v>
      </c>
      <c r="BT79" s="134"/>
    </row>
    <row r="80" spans="2:72" ht="15" hidden="1" customHeight="1" x14ac:dyDescent="0.35">
      <c r="B80" s="135">
        <v>36100</v>
      </c>
      <c r="C80" s="136">
        <v>7.7817108771735901</v>
      </c>
      <c r="D80" s="72">
        <v>199811</v>
      </c>
      <c r="E80" s="137">
        <v>12.850644489161599</v>
      </c>
      <c r="F80" s="138">
        <v>13.0544428601153</v>
      </c>
      <c r="G80" s="127">
        <v>13.3243063943876</v>
      </c>
      <c r="H80" s="127">
        <v>13.640650709777301</v>
      </c>
      <c r="I80" s="127">
        <v>14.0029232285713</v>
      </c>
      <c r="J80" s="127">
        <v>14.2038302045148</v>
      </c>
      <c r="K80" s="139">
        <v>14.373150296304001</v>
      </c>
      <c r="L80" s="127">
        <v>14.6221315332815</v>
      </c>
      <c r="M80" s="127">
        <v>14.827317773840001</v>
      </c>
      <c r="N80" s="139">
        <v>15.1087468881526</v>
      </c>
      <c r="O80" s="127">
        <v>15.3376040158601</v>
      </c>
      <c r="P80" s="127">
        <v>15.5485087932162</v>
      </c>
      <c r="Q80" s="140">
        <v>16.037038894116201</v>
      </c>
      <c r="R80" s="138">
        <v>16.318866378408</v>
      </c>
      <c r="S80" s="127">
        <v>16.713625326470599</v>
      </c>
      <c r="T80" s="127">
        <v>17.1049017498766</v>
      </c>
      <c r="U80" s="127">
        <v>17.573410546662402</v>
      </c>
      <c r="V80" s="127">
        <v>17.938124687909301</v>
      </c>
      <c r="W80" s="139">
        <v>18.608414304463999</v>
      </c>
      <c r="X80" s="127">
        <v>19.185575300405699</v>
      </c>
      <c r="Y80" s="127">
        <v>19.931786524602298</v>
      </c>
      <c r="Z80" s="139">
        <v>21.234186492934398</v>
      </c>
      <c r="AA80" s="127">
        <v>22.379050410473798</v>
      </c>
      <c r="AB80" s="127">
        <v>23.084743552596098</v>
      </c>
      <c r="AC80" s="140">
        <v>23.6779807047938</v>
      </c>
      <c r="AD80" s="138">
        <v>24.366119866543901</v>
      </c>
      <c r="AE80" s="127">
        <v>25.283655883070001</v>
      </c>
      <c r="AF80" s="127">
        <v>26.466814721187099</v>
      </c>
      <c r="AG80" s="127">
        <v>27.3785165451152</v>
      </c>
      <c r="AH80" s="127">
        <v>28.2160444490518</v>
      </c>
      <c r="AI80" s="128">
        <v>28.982958061520499</v>
      </c>
      <c r="AJ80" s="127">
        <v>29.619964508848199</v>
      </c>
      <c r="AK80" s="127">
        <v>30.7911336956569</v>
      </c>
      <c r="AL80" s="128">
        <v>32.603395834741001</v>
      </c>
      <c r="AM80" s="127">
        <v>33.6771828376108</v>
      </c>
      <c r="AN80" s="127">
        <v>35.109991146218903</v>
      </c>
      <c r="AO80" s="129">
        <v>36.424406467148302</v>
      </c>
      <c r="AP80" s="72">
        <v>37.245010072292679</v>
      </c>
      <c r="AQ80" s="72">
        <v>37.994986535324642</v>
      </c>
      <c r="AR80" s="72">
        <v>39.265336996300711</v>
      </c>
      <c r="AS80" s="72">
        <v>39.852971267501097</v>
      </c>
      <c r="AT80" s="72">
        <v>40.467797502440547</v>
      </c>
      <c r="AU80" s="132">
        <v>41.375700000000002</v>
      </c>
      <c r="AV80" s="73">
        <f t="shared" si="0"/>
        <v>42.175995122451354</v>
      </c>
      <c r="AW80" s="73">
        <f t="shared" si="1"/>
        <v>43.314793535791878</v>
      </c>
      <c r="AX80" s="73">
        <f t="shared" si="2"/>
        <v>44.542993882843504</v>
      </c>
      <c r="AY80" s="73">
        <f t="shared" si="3"/>
        <v>46.218242450384082</v>
      </c>
      <c r="AZ80" s="73">
        <f t="shared" si="4"/>
        <v>47.6786025407769</v>
      </c>
      <c r="BA80" s="73">
        <f t="shared" si="5"/>
        <v>49.588401071533667</v>
      </c>
      <c r="BB80" s="73">
        <f t="shared" si="6"/>
        <v>51.596250019742719</v>
      </c>
      <c r="BC80" s="73">
        <f t="shared" si="7"/>
        <v>53.440625919405157</v>
      </c>
      <c r="BD80" s="73">
        <f t="shared" si="8"/>
        <v>56.011551557195816</v>
      </c>
      <c r="BE80" s="73">
        <f t="shared" si="9"/>
        <v>58.296987277015255</v>
      </c>
      <c r="BF80" s="73">
        <f t="shared" si="10"/>
        <v>60.234183381822909</v>
      </c>
      <c r="BG80" s="133">
        <f t="shared" si="11"/>
        <v>62.146346431165668</v>
      </c>
      <c r="BS80" s="133">
        <f t="shared" si="12"/>
        <v>101.9091832782198</v>
      </c>
      <c r="BT80" s="134"/>
    </row>
    <row r="81" spans="2:72" ht="15" hidden="1" customHeight="1" x14ac:dyDescent="0.35">
      <c r="B81" s="141">
        <v>36130</v>
      </c>
      <c r="C81" s="142">
        <v>7.6928200849657999</v>
      </c>
      <c r="D81" s="109">
        <v>199812</v>
      </c>
      <c r="E81" s="143">
        <v>12.9991341140854</v>
      </c>
      <c r="F81" s="144">
        <v>13.2052873820006</v>
      </c>
      <c r="G81" s="145">
        <v>13.478269198396401</v>
      </c>
      <c r="H81" s="145">
        <v>13.798268882882899</v>
      </c>
      <c r="I81" s="145">
        <v>14.1647274726931</v>
      </c>
      <c r="J81" s="145">
        <v>14.3679559354327</v>
      </c>
      <c r="K81" s="146">
        <v>14.5392325265199</v>
      </c>
      <c r="L81" s="145">
        <v>14.791090749980301</v>
      </c>
      <c r="M81" s="145">
        <v>14.998647924379901</v>
      </c>
      <c r="N81" s="146">
        <v>15.283328961478301</v>
      </c>
      <c r="O81" s="145">
        <v>15.514830540916099</v>
      </c>
      <c r="P81" s="145">
        <v>15.728172329996401</v>
      </c>
      <c r="Q81" s="147">
        <v>16.2223474124775</v>
      </c>
      <c r="R81" s="144">
        <v>16.5074314227335</v>
      </c>
      <c r="S81" s="145">
        <v>16.906751823584099</v>
      </c>
      <c r="T81" s="145">
        <v>17.3025494590898</v>
      </c>
      <c r="U81" s="145">
        <v>17.776471890621099</v>
      </c>
      <c r="V81" s="145">
        <v>18.145400315913001</v>
      </c>
      <c r="W81" s="146">
        <v>18.823435151303599</v>
      </c>
      <c r="X81" s="145">
        <v>19.407265261769599</v>
      </c>
      <c r="Y81" s="145">
        <v>20.162098981506301</v>
      </c>
      <c r="Z81" s="146">
        <v>21.479548224834701</v>
      </c>
      <c r="AA81" s="145">
        <v>22.6376410830586</v>
      </c>
      <c r="AB81" s="145">
        <v>23.351488532933601</v>
      </c>
      <c r="AC81" s="147">
        <v>23.9515805601762</v>
      </c>
      <c r="AD81" s="138">
        <v>24.647671192851401</v>
      </c>
      <c r="AE81" s="127">
        <v>25.575809368597099</v>
      </c>
      <c r="AF81" s="127">
        <v>26.772639646480901</v>
      </c>
      <c r="AG81" s="127">
        <v>27.694876215338802</v>
      </c>
      <c r="AH81" s="127">
        <v>28.5420817820902</v>
      </c>
      <c r="AI81" s="128">
        <v>29.317857106884698</v>
      </c>
      <c r="AJ81" s="127">
        <v>29.962224184919901</v>
      </c>
      <c r="AK81" s="127">
        <v>31.146926270675301</v>
      </c>
      <c r="AL81" s="128">
        <v>32.980129159114199</v>
      </c>
      <c r="AM81" s="127">
        <v>34.0663238065531</v>
      </c>
      <c r="AN81" s="127">
        <v>35.515688262871201</v>
      </c>
      <c r="AO81" s="129">
        <v>36.845291696596298</v>
      </c>
      <c r="AP81" s="72">
        <v>37.675377403719487</v>
      </c>
      <c r="AQ81" s="72">
        <v>38.434019869751616</v>
      </c>
      <c r="AR81" s="72">
        <v>39.719049272599527</v>
      </c>
      <c r="AS81" s="72">
        <v>40.313473677368421</v>
      </c>
      <c r="AT81" s="72">
        <v>40.935404249922726</v>
      </c>
      <c r="AU81" s="132">
        <v>41.8538</v>
      </c>
      <c r="AV81" s="73">
        <f t="shared" si="0"/>
        <v>42.663340150305757</v>
      </c>
      <c r="AW81" s="73">
        <f t="shared" si="1"/>
        <v>43.815297417227775</v>
      </c>
      <c r="AX81" s="73">
        <f t="shared" si="2"/>
        <v>45.057689660181488</v>
      </c>
      <c r="AY81" s="73">
        <f t="shared" si="3"/>
        <v>46.752295780695995</v>
      </c>
      <c r="AZ81" s="73">
        <f t="shared" si="4"/>
        <v>48.22953038055477</v>
      </c>
      <c r="BA81" s="73">
        <f t="shared" si="5"/>
        <v>50.161396696919574</v>
      </c>
      <c r="BB81" s="73">
        <f t="shared" si="6"/>
        <v>52.192446406574838</v>
      </c>
      <c r="BC81" s="73">
        <f t="shared" si="7"/>
        <v>54.058134131164827</v>
      </c>
      <c r="BD81" s="73">
        <f t="shared" si="8"/>
        <v>56.658766900296975</v>
      </c>
      <c r="BE81" s="73">
        <f t="shared" si="9"/>
        <v>58.970610905950601</v>
      </c>
      <c r="BF81" s="73">
        <f t="shared" si="10"/>
        <v>60.930191376246626</v>
      </c>
      <c r="BG81" s="133">
        <f t="shared" si="11"/>
        <v>62.864449533288408</v>
      </c>
      <c r="BS81" s="133">
        <f t="shared" si="12"/>
        <v>103.08674728398064</v>
      </c>
      <c r="BT81" s="134"/>
    </row>
    <row r="82" spans="2:72" ht="15" hidden="1" customHeight="1" x14ac:dyDescent="0.35">
      <c r="B82" s="119">
        <v>36161</v>
      </c>
      <c r="C82" s="120">
        <v>7.6581677422407299</v>
      </c>
      <c r="D82" s="121">
        <v>199901</v>
      </c>
      <c r="E82" s="122">
        <v>13.057953725461299</v>
      </c>
      <c r="F82" s="123">
        <v>13.2650398135934</v>
      </c>
      <c r="G82" s="124">
        <v>13.539256841828101</v>
      </c>
      <c r="H82" s="124">
        <v>13.8607044886878</v>
      </c>
      <c r="I82" s="124">
        <v>14.228821262162301</v>
      </c>
      <c r="J82" s="124">
        <v>14.432969310706101</v>
      </c>
      <c r="K82" s="125">
        <v>14.605020908992801</v>
      </c>
      <c r="L82" s="124">
        <v>14.858018762423599</v>
      </c>
      <c r="M82" s="124">
        <v>15.066515109558001</v>
      </c>
      <c r="N82" s="125">
        <v>15.352484296145599</v>
      </c>
      <c r="O82" s="124">
        <v>15.5850333940424</v>
      </c>
      <c r="P82" s="124">
        <v>15.799340530584701</v>
      </c>
      <c r="Q82" s="126">
        <v>16.295751699411799</v>
      </c>
      <c r="R82" s="123">
        <v>16.5821256825649</v>
      </c>
      <c r="S82" s="124">
        <v>16.9832529630573</v>
      </c>
      <c r="T82" s="124">
        <v>17.380841538090198</v>
      </c>
      <c r="U82" s="124">
        <v>17.856908415013098</v>
      </c>
      <c r="V82" s="124">
        <v>18.227506199695402</v>
      </c>
      <c r="W82" s="125">
        <v>18.908609066015401</v>
      </c>
      <c r="X82" s="124">
        <v>19.4950809416871</v>
      </c>
      <c r="Y82" s="124">
        <v>20.253330198617199</v>
      </c>
      <c r="Z82" s="125">
        <v>21.5767407507389</v>
      </c>
      <c r="AA82" s="124">
        <v>22.740073848140302</v>
      </c>
      <c r="AB82" s="124">
        <v>23.457151376974</v>
      </c>
      <c r="AC82" s="126">
        <v>24.059958752756199</v>
      </c>
      <c r="AD82" s="138">
        <v>24.7591991168009</v>
      </c>
      <c r="AE82" s="127">
        <v>25.6915370127989</v>
      </c>
      <c r="AF82" s="127">
        <v>26.893782812302099</v>
      </c>
      <c r="AG82" s="127">
        <v>27.820192397308698</v>
      </c>
      <c r="AH82" s="127">
        <v>28.6712314734119</v>
      </c>
      <c r="AI82" s="128">
        <v>29.4505170937937</v>
      </c>
      <c r="AJ82" s="127">
        <v>30.097799859964798</v>
      </c>
      <c r="AK82" s="127">
        <v>31.287862588642199</v>
      </c>
      <c r="AL82" s="128">
        <v>33.1293605127753</v>
      </c>
      <c r="AM82" s="127">
        <v>34.220470068121202</v>
      </c>
      <c r="AN82" s="127">
        <v>35.6763927346489</v>
      </c>
      <c r="AO82" s="129">
        <v>37.012012473504001</v>
      </c>
      <c r="AP82" s="72">
        <v>37.845854224550799</v>
      </c>
      <c r="AQ82" s="72">
        <v>38.607929461922446</v>
      </c>
      <c r="AR82" s="72">
        <v>39.89877347745292</v>
      </c>
      <c r="AS82" s="72">
        <v>40.49588758541082</v>
      </c>
      <c r="AT82" s="72">
        <v>41.120632323451787</v>
      </c>
      <c r="AU82" s="132">
        <v>42.043199999999999</v>
      </c>
      <c r="AV82" s="73">
        <f t="shared" si="0"/>
        <v>42.856386938316184</v>
      </c>
      <c r="AW82" s="73">
        <f t="shared" si="1"/>
        <v>44.013556681559116</v>
      </c>
      <c r="AX82" s="73">
        <f t="shared" si="2"/>
        <v>45.261570608870088</v>
      </c>
      <c r="AY82" s="73">
        <f t="shared" si="3"/>
        <v>46.963844630382397</v>
      </c>
      <c r="AZ82" s="73">
        <f t="shared" si="4"/>
        <v>48.447763549697548</v>
      </c>
      <c r="BA82" s="73">
        <f t="shared" si="5"/>
        <v>50.388371342606987</v>
      </c>
      <c r="BB82" s="73">
        <f t="shared" si="6"/>
        <v>52.428611322441682</v>
      </c>
      <c r="BC82" s="73">
        <f t="shared" si="7"/>
        <v>54.302741072934793</v>
      </c>
      <c r="BD82" s="73">
        <f t="shared" si="8"/>
        <v>56.915141411158032</v>
      </c>
      <c r="BE82" s="73">
        <f t="shared" si="9"/>
        <v>59.237446249416429</v>
      </c>
      <c r="BF82" s="73">
        <f t="shared" si="10"/>
        <v>61.205893599668549</v>
      </c>
      <c r="BG82" s="133">
        <f t="shared" si="11"/>
        <v>63.148904056063458</v>
      </c>
      <c r="BS82" s="133">
        <f t="shared" si="12"/>
        <v>103.5532031540439</v>
      </c>
      <c r="BT82" s="134"/>
    </row>
    <row r="83" spans="2:72" ht="15" hidden="1" customHeight="1" x14ac:dyDescent="0.35">
      <c r="B83" s="135">
        <v>36192</v>
      </c>
      <c r="C83" s="136">
        <v>7.5948895511775598</v>
      </c>
      <c r="D83" s="72">
        <v>199902</v>
      </c>
      <c r="E83" s="137">
        <v>13.1667484202579</v>
      </c>
      <c r="F83" s="138">
        <v>13.3755598834547</v>
      </c>
      <c r="G83" s="127">
        <v>13.652061600280099</v>
      </c>
      <c r="H83" s="127">
        <v>13.9761874461416</v>
      </c>
      <c r="I83" s="127">
        <v>14.347371250857099</v>
      </c>
      <c r="J83" s="127">
        <v>14.553220195659399</v>
      </c>
      <c r="K83" s="139">
        <v>14.726705272844701</v>
      </c>
      <c r="L83" s="127">
        <v>14.9818110234872</v>
      </c>
      <c r="M83" s="127">
        <v>15.1920444955135</v>
      </c>
      <c r="N83" s="139">
        <v>15.4803962859171</v>
      </c>
      <c r="O83" s="127">
        <v>15.7148829085335</v>
      </c>
      <c r="P83" s="127">
        <v>15.9309755836068</v>
      </c>
      <c r="Q83" s="140">
        <v>16.431522691551301</v>
      </c>
      <c r="R83" s="138">
        <v>16.720282651156001</v>
      </c>
      <c r="S83" s="127">
        <v>17.124751995877901</v>
      </c>
      <c r="T83" s="127">
        <v>17.525653151777899</v>
      </c>
      <c r="U83" s="127">
        <v>18.005686465683699</v>
      </c>
      <c r="V83" s="127">
        <v>18.379371952599001</v>
      </c>
      <c r="W83" s="139">
        <v>19.066149550199601</v>
      </c>
      <c r="X83" s="127">
        <v>19.657507721998702</v>
      </c>
      <c r="Y83" s="127">
        <v>20.4220744692662</v>
      </c>
      <c r="Z83" s="139">
        <v>21.756511254910901</v>
      </c>
      <c r="AA83" s="127">
        <v>22.929536871671701</v>
      </c>
      <c r="AB83" s="127">
        <v>23.652588861170202</v>
      </c>
      <c r="AC83" s="140">
        <v>24.260418635242999</v>
      </c>
      <c r="AD83" s="138">
        <v>24.965484846399299</v>
      </c>
      <c r="AE83" s="127">
        <v>25.905590683605801</v>
      </c>
      <c r="AF83" s="127">
        <v>27.1178532106589</v>
      </c>
      <c r="AG83" s="127">
        <v>28.051981344082499</v>
      </c>
      <c r="AH83" s="127">
        <v>28.910111005624401</v>
      </c>
      <c r="AI83" s="128">
        <v>29.695889384596999</v>
      </c>
      <c r="AJ83" s="127">
        <v>30.348565103789099</v>
      </c>
      <c r="AK83" s="127">
        <v>31.548543054566199</v>
      </c>
      <c r="AL83" s="128">
        <v>33.405383750532998</v>
      </c>
      <c r="AM83" s="127">
        <v>34.5055840817814</v>
      </c>
      <c r="AN83" s="127">
        <v>35.973637030394897</v>
      </c>
      <c r="AO83" s="129">
        <v>37.320384725812502</v>
      </c>
      <c r="AP83" s="72">
        <v>38.161173779684923</v>
      </c>
      <c r="AQ83" s="72">
        <v>38.92959838423959</v>
      </c>
      <c r="AR83" s="72">
        <v>40.23119729932418</v>
      </c>
      <c r="AS83" s="72">
        <v>40.833286371085734</v>
      </c>
      <c r="AT83" s="72">
        <v>41.463236282504553</v>
      </c>
      <c r="AU83" s="132">
        <v>42.393500000000003</v>
      </c>
      <c r="AV83" s="73">
        <f t="shared" si="0"/>
        <v>43.21345264976415</v>
      </c>
      <c r="AW83" s="73">
        <f t="shared" si="1"/>
        <v>44.38026356127056</v>
      </c>
      <c r="AX83" s="73">
        <f t="shared" si="2"/>
        <v>45.638675541536706</v>
      </c>
      <c r="AY83" s="73">
        <f t="shared" si="3"/>
        <v>47.355132365846778</v>
      </c>
      <c r="AZ83" s="73">
        <f t="shared" si="4"/>
        <v>48.851414823073306</v>
      </c>
      <c r="BA83" s="73">
        <f t="shared" si="5"/>
        <v>50.808191139549926</v>
      </c>
      <c r="BB83" s="73">
        <f t="shared" si="6"/>
        <v>52.865429746473112</v>
      </c>
      <c r="BC83" s="73">
        <f t="shared" si="7"/>
        <v>54.755174146742206</v>
      </c>
      <c r="BD83" s="73">
        <f t="shared" si="8"/>
        <v>57.389340169195826</v>
      </c>
      <c r="BE83" s="73">
        <f t="shared" si="9"/>
        <v>59.730993708745004</v>
      </c>
      <c r="BF83" s="73">
        <f t="shared" si="10"/>
        <v>61.715841532853617</v>
      </c>
      <c r="BG83" s="133">
        <f t="shared" si="11"/>
        <v>63.675040531039564</v>
      </c>
      <c r="BS83" s="133">
        <f t="shared" si="12"/>
        <v>104.41597532870558</v>
      </c>
      <c r="BT83" s="134"/>
    </row>
    <row r="84" spans="2:72" ht="15" hidden="1" customHeight="1" x14ac:dyDescent="0.35">
      <c r="B84" s="135">
        <v>36220</v>
      </c>
      <c r="C84" s="136">
        <v>7.6107090989433503</v>
      </c>
      <c r="D84" s="72">
        <v>199903</v>
      </c>
      <c r="E84" s="137">
        <v>13.139380141843001</v>
      </c>
      <c r="F84" s="138">
        <v>13.347757571512499</v>
      </c>
      <c r="G84" s="127">
        <v>13.6236845544912</v>
      </c>
      <c r="H84" s="127">
        <v>13.9471366754429</v>
      </c>
      <c r="I84" s="127">
        <v>14.317548941021601</v>
      </c>
      <c r="J84" s="127">
        <v>14.522970010159201</v>
      </c>
      <c r="K84" s="139">
        <v>14.6960944829081</v>
      </c>
      <c r="L84" s="127">
        <v>14.9506699731563</v>
      </c>
      <c r="M84" s="127">
        <v>15.1604664558811</v>
      </c>
      <c r="N84" s="139">
        <v>15.448218880987501</v>
      </c>
      <c r="O84" s="127">
        <v>15.6822181019336</v>
      </c>
      <c r="P84" s="127">
        <v>15.897861608821501</v>
      </c>
      <c r="Q84" s="140">
        <v>16.397368284293801</v>
      </c>
      <c r="R84" s="138">
        <v>16.685528030184599</v>
      </c>
      <c r="S84" s="127">
        <v>17.089156648761801</v>
      </c>
      <c r="T84" s="127">
        <v>17.489224495320698</v>
      </c>
      <c r="U84" s="127">
        <v>17.968260016532</v>
      </c>
      <c r="V84" s="127">
        <v>18.341168764337599</v>
      </c>
      <c r="W84" s="139">
        <v>19.026518832536201</v>
      </c>
      <c r="X84" s="127">
        <v>19.6166478128468</v>
      </c>
      <c r="Y84" s="127">
        <v>20.379625338923301</v>
      </c>
      <c r="Z84" s="139">
        <v>21.711288376918901</v>
      </c>
      <c r="AA84" s="127">
        <v>22.8818757537557</v>
      </c>
      <c r="AB84" s="127">
        <v>23.603424814244999</v>
      </c>
      <c r="AC84" s="140">
        <v>24.209991159113098</v>
      </c>
      <c r="AD84" s="138">
        <v>24.913591826328599</v>
      </c>
      <c r="AE84" s="127">
        <v>25.8517435684562</v>
      </c>
      <c r="AF84" s="127">
        <v>27.0614862981157</v>
      </c>
      <c r="AG84" s="127">
        <v>27.9936727616589</v>
      </c>
      <c r="AH84" s="127">
        <v>28.8500187230234</v>
      </c>
      <c r="AI84" s="128">
        <v>29.634163790508399</v>
      </c>
      <c r="AJ84" s="127">
        <v>30.285482864139599</v>
      </c>
      <c r="AK84" s="127">
        <v>31.482966552126701</v>
      </c>
      <c r="AL84" s="128">
        <v>33.335947636630102</v>
      </c>
      <c r="AM84" s="127">
        <v>34.433861101902401</v>
      </c>
      <c r="AN84" s="127">
        <v>35.898862569577503</v>
      </c>
      <c r="AO84" s="129">
        <v>37.242810928005703</v>
      </c>
      <c r="AP84" s="72">
        <v>38.081852325723389</v>
      </c>
      <c r="AQ84" s="72">
        <v>38.848679690181484</v>
      </c>
      <c r="AR84" s="72">
        <v>40.147573114103373</v>
      </c>
      <c r="AS84" s="72">
        <v>40.748410689229573</v>
      </c>
      <c r="AT84" s="72">
        <v>41.377051192735905</v>
      </c>
      <c r="AU84" s="132">
        <v>42.305399999999999</v>
      </c>
      <c r="AV84" s="73">
        <f t="shared" si="0"/>
        <v>43.123629576850668</v>
      </c>
      <c r="AW84" s="73">
        <f t="shared" si="1"/>
        <v>44.288015166260514</v>
      </c>
      <c r="AX84" s="73">
        <f t="shared" si="2"/>
        <v>45.543811423317159</v>
      </c>
      <c r="AY84" s="73">
        <f t="shared" si="3"/>
        <v>47.256700436748233</v>
      </c>
      <c r="AZ84" s="73">
        <f t="shared" si="4"/>
        <v>48.749872735447411</v>
      </c>
      <c r="BA84" s="73">
        <f t="shared" si="5"/>
        <v>50.702581715227417</v>
      </c>
      <c r="BB84" s="73">
        <f t="shared" si="6"/>
        <v>52.755544165489667</v>
      </c>
      <c r="BC84" s="73">
        <f t="shared" si="7"/>
        <v>54.641360560967549</v>
      </c>
      <c r="BD84" s="73">
        <f t="shared" si="8"/>
        <v>57.270051230904933</v>
      </c>
      <c r="BE84" s="73">
        <f t="shared" si="9"/>
        <v>59.60683743161114</v>
      </c>
      <c r="BF84" s="73">
        <f t="shared" si="10"/>
        <v>61.587559569853546</v>
      </c>
      <c r="BG84" s="133">
        <f t="shared" si="11"/>
        <v>63.542686195579641</v>
      </c>
      <c r="BS84" s="133">
        <f t="shared" si="12"/>
        <v>104.19893727249432</v>
      </c>
      <c r="BT84" s="134"/>
    </row>
    <row r="85" spans="2:72" ht="15" hidden="1" customHeight="1" x14ac:dyDescent="0.35">
      <c r="B85" s="135">
        <v>36251</v>
      </c>
      <c r="C85" s="136">
        <v>7.6845336551837198</v>
      </c>
      <c r="D85" s="72">
        <v>199904</v>
      </c>
      <c r="E85" s="137">
        <v>13.0131514138849</v>
      </c>
      <c r="F85" s="138">
        <v>13.219526982157699</v>
      </c>
      <c r="G85" s="127">
        <v>13.492803161849301</v>
      </c>
      <c r="H85" s="127">
        <v>13.813147910204901</v>
      </c>
      <c r="I85" s="127">
        <v>14.1800016617137</v>
      </c>
      <c r="J85" s="127">
        <v>14.383449270918399</v>
      </c>
      <c r="K85" s="139">
        <v>14.5549105539477</v>
      </c>
      <c r="L85" s="127">
        <v>14.8070403625917</v>
      </c>
      <c r="M85" s="127">
        <v>15.014821351217201</v>
      </c>
      <c r="N85" s="139">
        <v>15.2998093671813</v>
      </c>
      <c r="O85" s="127">
        <v>15.531560580711201</v>
      </c>
      <c r="P85" s="127">
        <v>15.745132421715899</v>
      </c>
      <c r="Q85" s="140">
        <v>16.239840385866099</v>
      </c>
      <c r="R85" s="138">
        <v>16.525231809524001</v>
      </c>
      <c r="S85" s="127">
        <v>16.924982807807201</v>
      </c>
      <c r="T85" s="127">
        <v>17.321207242057099</v>
      </c>
      <c r="U85" s="127">
        <v>17.795640716304501</v>
      </c>
      <c r="V85" s="127">
        <v>18.164966966582</v>
      </c>
      <c r="W85" s="139">
        <v>18.843732944330199</v>
      </c>
      <c r="X85" s="127">
        <v>19.428192613782102</v>
      </c>
      <c r="Y85" s="127">
        <v>20.183840290083499</v>
      </c>
      <c r="Z85" s="139">
        <v>21.502710172729302</v>
      </c>
      <c r="AA85" s="127">
        <v>22.662051832192301</v>
      </c>
      <c r="AB85" s="127">
        <v>23.376669042085801</v>
      </c>
      <c r="AC85" s="140">
        <v>23.977408163956401</v>
      </c>
      <c r="AD85" s="138">
        <v>24.674249409018501</v>
      </c>
      <c r="AE85" s="127">
        <v>25.6033884199699</v>
      </c>
      <c r="AF85" s="127">
        <v>26.801509270646299</v>
      </c>
      <c r="AG85" s="127">
        <v>27.7247403108558</v>
      </c>
      <c r="AH85" s="127">
        <v>28.572859441104299</v>
      </c>
      <c r="AI85" s="128">
        <v>29.349471304333498</v>
      </c>
      <c r="AJ85" s="127">
        <v>29.994533219919798</v>
      </c>
      <c r="AK85" s="127">
        <v>31.180512800327001</v>
      </c>
      <c r="AL85" s="128">
        <v>33.0156924784702</v>
      </c>
      <c r="AM85" s="127">
        <v>34.103058397463002</v>
      </c>
      <c r="AN85" s="127">
        <v>35.553985740656898</v>
      </c>
      <c r="AO85" s="129">
        <v>36.8850229198747</v>
      </c>
      <c r="AP85" s="72">
        <v>37.71600372971114</v>
      </c>
      <c r="AQ85" s="72">
        <v>38.475464259376878</v>
      </c>
      <c r="AR85" s="72">
        <v>39.761879342396462</v>
      </c>
      <c r="AS85" s="72">
        <v>40.356944730250596</v>
      </c>
      <c r="AT85" s="72">
        <v>40.979545946496508</v>
      </c>
      <c r="AU85" s="132">
        <v>41.898899999999998</v>
      </c>
      <c r="AV85" s="73">
        <f t="shared" si="0"/>
        <v>42.709345124489978</v>
      </c>
      <c r="AW85" s="73">
        <f t="shared" si="1"/>
        <v>43.862544576485632</v>
      </c>
      <c r="AX85" s="73">
        <f t="shared" si="2"/>
        <v>45.106276522867681</v>
      </c>
      <c r="AY85" s="73">
        <f t="shared" si="3"/>
        <v>46.802709980635953</v>
      </c>
      <c r="AZ85" s="73">
        <f t="shared" si="4"/>
        <v>48.281537520461249</v>
      </c>
      <c r="BA85" s="73">
        <f t="shared" si="5"/>
        <v>50.215487017835756</v>
      </c>
      <c r="BB85" s="73">
        <f t="shared" si="6"/>
        <v>52.248726860498195</v>
      </c>
      <c r="BC85" s="73">
        <f t="shared" si="7"/>
        <v>54.116426404024615</v>
      </c>
      <c r="BD85" s="73">
        <f t="shared" si="8"/>
        <v>56.719863502189249</v>
      </c>
      <c r="BE85" s="73">
        <f t="shared" si="9"/>
        <v>59.034200428543024</v>
      </c>
      <c r="BF85" s="73">
        <f t="shared" si="10"/>
        <v>60.995893964731927</v>
      </c>
      <c r="BG85" s="133">
        <f t="shared" si="11"/>
        <v>62.932237881966579</v>
      </c>
      <c r="BS85" s="133">
        <f t="shared" si="12"/>
        <v>103.19790836820019</v>
      </c>
      <c r="BT85" s="134"/>
    </row>
    <row r="86" spans="2:72" ht="15" hidden="1" customHeight="1" x14ac:dyDescent="0.35">
      <c r="B86" s="135">
        <v>36281</v>
      </c>
      <c r="C86" s="136">
        <v>7.6815204079902397</v>
      </c>
      <c r="D86" s="72">
        <v>199905</v>
      </c>
      <c r="E86" s="137">
        <v>13.0182561118996</v>
      </c>
      <c r="F86" s="138">
        <v>13.2247126355782</v>
      </c>
      <c r="G86" s="127">
        <v>13.4980960139281</v>
      </c>
      <c r="H86" s="127">
        <v>13.8185664246347</v>
      </c>
      <c r="I86" s="127">
        <v>14.1855640826852</v>
      </c>
      <c r="J86" s="127">
        <v>14.389091498738701</v>
      </c>
      <c r="K86" s="139">
        <v>14.5606200412691</v>
      </c>
      <c r="L86" s="127">
        <v>14.8128487534371</v>
      </c>
      <c r="M86" s="127">
        <v>15.0207112487758</v>
      </c>
      <c r="N86" s="139">
        <v>15.3058110576264</v>
      </c>
      <c r="O86" s="127">
        <v>15.537653180723201</v>
      </c>
      <c r="P86" s="127">
        <v>15.751308800031699</v>
      </c>
      <c r="Q86" s="140">
        <v>16.246210824381699</v>
      </c>
      <c r="R86" s="138">
        <v>16.531714199171802</v>
      </c>
      <c r="S86" s="127">
        <v>16.931622008673202</v>
      </c>
      <c r="T86" s="127">
        <v>17.328001870768301</v>
      </c>
      <c r="U86" s="127">
        <v>17.802621452096002</v>
      </c>
      <c r="V86" s="127">
        <v>18.172092578807799</v>
      </c>
      <c r="W86" s="139">
        <v>18.8511248176045</v>
      </c>
      <c r="X86" s="127">
        <v>19.4358137543582</v>
      </c>
      <c r="Y86" s="127">
        <v>20.191757850264</v>
      </c>
      <c r="Z86" s="139">
        <v>21.511145088948901</v>
      </c>
      <c r="AA86" s="127">
        <v>22.670941525958</v>
      </c>
      <c r="AB86" s="127">
        <v>23.385839060342999</v>
      </c>
      <c r="AC86" s="140">
        <v>23.986813835492701</v>
      </c>
      <c r="AD86" s="138">
        <v>24.6839284320288</v>
      </c>
      <c r="AE86" s="127">
        <v>25.613431918418499</v>
      </c>
      <c r="AF86" s="127">
        <v>26.812022758641099</v>
      </c>
      <c r="AG86" s="127">
        <v>27.7356159567559</v>
      </c>
      <c r="AH86" s="127">
        <v>28.5840677805928</v>
      </c>
      <c r="AI86" s="128">
        <v>29.360984287094901</v>
      </c>
      <c r="AJ86" s="127">
        <v>30.006299242561699</v>
      </c>
      <c r="AK86" s="127">
        <v>31.192744049831902</v>
      </c>
      <c r="AL86" s="128">
        <v>33.028643618012602</v>
      </c>
      <c r="AM86" s="127">
        <v>34.116436080466798</v>
      </c>
      <c r="AN86" s="127">
        <v>35.567932582175203</v>
      </c>
      <c r="AO86" s="129">
        <v>36.899491890324803</v>
      </c>
      <c r="AP86" s="72">
        <v>37.730798670862349</v>
      </c>
      <c r="AQ86" s="72">
        <v>38.490557115808919</v>
      </c>
      <c r="AR86" s="72">
        <v>39.777476823750746</v>
      </c>
      <c r="AS86" s="72">
        <v>40.372775639235691</v>
      </c>
      <c r="AT86" s="72">
        <v>40.995621084653415</v>
      </c>
      <c r="AU86" s="132">
        <v>41.915399999999998</v>
      </c>
      <c r="AV86" s="73">
        <f t="shared" si="0"/>
        <v>42.726098814839858</v>
      </c>
      <c r="AW86" s="73">
        <f t="shared" si="1"/>
        <v>43.879750634964175</v>
      </c>
      <c r="AX86" s="73">
        <f t="shared" si="2"/>
        <v>45.123970462858978</v>
      </c>
      <c r="AY86" s="73">
        <f t="shared" si="3"/>
        <v>46.821069384374532</v>
      </c>
      <c r="AZ86" s="73">
        <f t="shared" si="4"/>
        <v>48.300477027186908</v>
      </c>
      <c r="BA86" s="73">
        <f t="shared" si="5"/>
        <v>50.235185159256865</v>
      </c>
      <c r="BB86" s="73">
        <f t="shared" si="6"/>
        <v>52.269222585460604</v>
      </c>
      <c r="BC86" s="73">
        <f t="shared" si="7"/>
        <v>54.137654775664878</v>
      </c>
      <c r="BD86" s="73">
        <f t="shared" si="8"/>
        <v>56.742113129923723</v>
      </c>
      <c r="BE86" s="73">
        <f t="shared" si="9"/>
        <v>59.057357906400611</v>
      </c>
      <c r="BF86" s="73">
        <f t="shared" si="10"/>
        <v>61.019820960501129</v>
      </c>
      <c r="BG86" s="133">
        <f t="shared" si="11"/>
        <v>62.956924451695663</v>
      </c>
      <c r="BS86" s="133">
        <f t="shared" si="12"/>
        <v>103.23839004256247</v>
      </c>
      <c r="BT86" s="134"/>
    </row>
    <row r="87" spans="2:72" ht="15" hidden="1" customHeight="1" x14ac:dyDescent="0.35">
      <c r="B87" s="135">
        <v>36312</v>
      </c>
      <c r="C87" s="136">
        <v>7.6747406018049</v>
      </c>
      <c r="D87" s="72">
        <v>199906</v>
      </c>
      <c r="E87" s="137">
        <v>13.0297563381468</v>
      </c>
      <c r="F87" s="138">
        <v>13.236395243913501</v>
      </c>
      <c r="G87" s="127">
        <v>13.510020127014601</v>
      </c>
      <c r="H87" s="127">
        <v>13.830773638790699</v>
      </c>
      <c r="I87" s="127">
        <v>14.1980954997194</v>
      </c>
      <c r="J87" s="127">
        <v>14.401802710309999</v>
      </c>
      <c r="K87" s="139">
        <v>14.573482779821401</v>
      </c>
      <c r="L87" s="127">
        <v>14.825934308873</v>
      </c>
      <c r="M87" s="127">
        <v>15.033980428324201</v>
      </c>
      <c r="N87" s="139">
        <v>15.319332092129599</v>
      </c>
      <c r="O87" s="127">
        <v>15.5513790227557</v>
      </c>
      <c r="P87" s="127">
        <v>15.7652233837774</v>
      </c>
      <c r="Q87" s="140">
        <v>16.260562600728299</v>
      </c>
      <c r="R87" s="138">
        <v>16.546318186980201</v>
      </c>
      <c r="S87" s="127">
        <v>16.9465792719318</v>
      </c>
      <c r="T87" s="127">
        <v>17.343309292915698</v>
      </c>
      <c r="U87" s="127">
        <v>17.818348149491801</v>
      </c>
      <c r="V87" s="127">
        <v>18.1881456641248</v>
      </c>
      <c r="W87" s="139">
        <v>18.8677777547225</v>
      </c>
      <c r="X87" s="127">
        <v>19.452983201137702</v>
      </c>
      <c r="Y87" s="127">
        <v>20.2095950921812</v>
      </c>
      <c r="Z87" s="139">
        <v>21.530147867296002</v>
      </c>
      <c r="AA87" s="127">
        <v>22.690968859461499</v>
      </c>
      <c r="AB87" s="127">
        <v>23.4064979287709</v>
      </c>
      <c r="AC87" s="140">
        <v>24.0080036003651</v>
      </c>
      <c r="AD87" s="138">
        <v>24.705734022516499</v>
      </c>
      <c r="AE87" s="127">
        <v>25.636058625060201</v>
      </c>
      <c r="AF87" s="127">
        <v>26.835708291113399</v>
      </c>
      <c r="AG87" s="127">
        <v>27.7601173842795</v>
      </c>
      <c r="AH87" s="127">
        <v>28.6093187238619</v>
      </c>
      <c r="AI87" s="128">
        <v>29.3869215523662</v>
      </c>
      <c r="AJ87" s="127">
        <v>30.032806574048099</v>
      </c>
      <c r="AK87" s="127">
        <v>31.220299477437798</v>
      </c>
      <c r="AL87" s="128">
        <v>33.057820865024901</v>
      </c>
      <c r="AM87" s="127">
        <v>34.146574274884202</v>
      </c>
      <c r="AN87" s="127">
        <v>35.599353017318499</v>
      </c>
      <c r="AO87" s="129">
        <v>36.932088614609498</v>
      </c>
      <c r="AP87" s="72">
        <v>37.764129765094559</v>
      </c>
      <c r="AQ87" s="72">
        <v>38.524559374745145</v>
      </c>
      <c r="AR87" s="72">
        <v>39.81261593755265</v>
      </c>
      <c r="AS87" s="72">
        <v>40.408440635383428</v>
      </c>
      <c r="AT87" s="72">
        <v>41.031836297625723</v>
      </c>
      <c r="AU87" s="132">
        <v>41.952399999999997</v>
      </c>
      <c r="AV87" s="73">
        <f t="shared" si="0"/>
        <v>42.763842718386535</v>
      </c>
      <c r="AW87" s="73">
        <f t="shared" si="1"/>
        <v>43.918513665560432</v>
      </c>
      <c r="AX87" s="73">
        <f t="shared" si="2"/>
        <v>45.163832627578813</v>
      </c>
      <c r="AY87" s="73">
        <f t="shared" si="3"/>
        <v>46.862430753088645</v>
      </c>
      <c r="AZ87" s="73">
        <f t="shared" si="4"/>
        <v>48.343145293111981</v>
      </c>
      <c r="BA87" s="73">
        <f t="shared" si="5"/>
        <v>50.279562531305679</v>
      </c>
      <c r="BB87" s="73">
        <f t="shared" si="6"/>
        <v>52.315396810359417</v>
      </c>
      <c r="BC87" s="73">
        <f t="shared" si="7"/>
        <v>54.185479559035606</v>
      </c>
      <c r="BD87" s="73">
        <f t="shared" si="8"/>
        <v>56.792238671557925</v>
      </c>
      <c r="BE87" s="73">
        <f t="shared" si="9"/>
        <v>59.109528717271985</v>
      </c>
      <c r="BF87" s="73">
        <f t="shared" si="10"/>
        <v>61.073725395978599</v>
      </c>
      <c r="BG87" s="133">
        <f t="shared" si="11"/>
        <v>63.012540109338502</v>
      </c>
      <c r="BS87" s="133">
        <f t="shared" si="12"/>
        <v>103.32959003376614</v>
      </c>
      <c r="BT87" s="134"/>
    </row>
    <row r="88" spans="2:72" ht="15" hidden="1" customHeight="1" x14ac:dyDescent="0.35">
      <c r="B88" s="135">
        <v>36342</v>
      </c>
      <c r="C88" s="136">
        <v>7.6890535259739501</v>
      </c>
      <c r="D88" s="72">
        <v>199907</v>
      </c>
      <c r="E88" s="137">
        <v>13.005501868623501</v>
      </c>
      <c r="F88" s="138">
        <v>13.211756122758</v>
      </c>
      <c r="G88" s="127">
        <v>13.484871661999099</v>
      </c>
      <c r="H88" s="127">
        <v>13.805028101499</v>
      </c>
      <c r="I88" s="127">
        <v>14.171666204677299</v>
      </c>
      <c r="J88" s="127">
        <v>14.3749942208914</v>
      </c>
      <c r="K88" s="139">
        <v>14.5463547135124</v>
      </c>
      <c r="L88" s="127">
        <v>14.7983363122169</v>
      </c>
      <c r="M88" s="127">
        <v>15.005995160553301</v>
      </c>
      <c r="N88" s="139">
        <v>15.2908156514761</v>
      </c>
      <c r="O88" s="127">
        <v>15.5224306342544</v>
      </c>
      <c r="P88" s="127">
        <v>15.7358769309223</v>
      </c>
      <c r="Q88" s="140">
        <v>16.230294089959902</v>
      </c>
      <c r="R88" s="138">
        <v>16.515517751440601</v>
      </c>
      <c r="S88" s="127">
        <v>16.915033763342901</v>
      </c>
      <c r="T88" s="127">
        <v>17.311025284238699</v>
      </c>
      <c r="U88" s="127">
        <v>17.785179871364999</v>
      </c>
      <c r="V88" s="127">
        <v>18.1542890198984</v>
      </c>
      <c r="W88" s="139">
        <v>18.832655997365801</v>
      </c>
      <c r="X88" s="127">
        <v>19.416772102791299</v>
      </c>
      <c r="Y88" s="127">
        <v>20.171975585298501</v>
      </c>
      <c r="Z88" s="139">
        <v>21.490070194181602</v>
      </c>
      <c r="AA88" s="127">
        <v>22.6487303556573</v>
      </c>
      <c r="AB88" s="127">
        <v>23.362927490772801</v>
      </c>
      <c r="AC88" s="140">
        <v>23.9633134790359</v>
      </c>
      <c r="AD88" s="138">
        <v>24.659745098598801</v>
      </c>
      <c r="AE88" s="127">
        <v>25.588337932018501</v>
      </c>
      <c r="AF88" s="127">
        <v>26.7857544890627</v>
      </c>
      <c r="AG88" s="127">
        <v>27.708442824634101</v>
      </c>
      <c r="AH88" s="127">
        <v>28.556063403419699</v>
      </c>
      <c r="AI88" s="128">
        <v>29.332218749437299</v>
      </c>
      <c r="AJ88" s="127">
        <v>29.976901477064999</v>
      </c>
      <c r="AK88" s="127">
        <v>31.162183900865699</v>
      </c>
      <c r="AL88" s="128">
        <v>32.996284801888301</v>
      </c>
      <c r="AM88" s="127">
        <v>34.083011532528602</v>
      </c>
      <c r="AN88" s="127">
        <v>35.5330859743746</v>
      </c>
      <c r="AO88" s="129">
        <v>36.863340727504799</v>
      </c>
      <c r="AP88" s="72">
        <v>37.693833060329517</v>
      </c>
      <c r="AQ88" s="72">
        <v>38.452847154884253</v>
      </c>
      <c r="AR88" s="72">
        <v>39.738506042107019</v>
      </c>
      <c r="AS88" s="72">
        <v>40.333221631555439</v>
      </c>
      <c r="AT88" s="72">
        <v>40.95545686295786</v>
      </c>
      <c r="AU88" s="132">
        <v>41.874299999999998</v>
      </c>
      <c r="AV88" s="73">
        <f t="shared" si="0"/>
        <v>42.68423920984835</v>
      </c>
      <c r="AW88" s="73">
        <f t="shared" si="1"/>
        <v>43.836760774442027</v>
      </c>
      <c r="AX88" s="73">
        <f t="shared" si="2"/>
        <v>45.079761615535709</v>
      </c>
      <c r="AY88" s="73">
        <f t="shared" si="3"/>
        <v>46.775197855635071</v>
      </c>
      <c r="AZ88" s="73">
        <f t="shared" si="4"/>
        <v>48.253156093487313</v>
      </c>
      <c r="BA88" s="73">
        <f t="shared" si="5"/>
        <v>50.185968753692791</v>
      </c>
      <c r="BB88" s="73">
        <f t="shared" si="6"/>
        <v>52.218013393155857</v>
      </c>
      <c r="BC88" s="73">
        <f t="shared" si="7"/>
        <v>54.084615043348172</v>
      </c>
      <c r="BD88" s="73">
        <f t="shared" si="8"/>
        <v>56.686521758188718</v>
      </c>
      <c r="BE88" s="73">
        <f t="shared" si="9"/>
        <v>58.99949824351593</v>
      </c>
      <c r="BF88" s="73">
        <f t="shared" si="10"/>
        <v>60.96003863370531</v>
      </c>
      <c r="BG88" s="133">
        <f t="shared" si="11"/>
        <v>62.895244306254604</v>
      </c>
      <c r="BS88" s="133">
        <f t="shared" si="12"/>
        <v>103.1372453477035</v>
      </c>
      <c r="BT88" s="134"/>
    </row>
    <row r="89" spans="2:72" ht="15" hidden="1" customHeight="1" x14ac:dyDescent="0.35">
      <c r="B89" s="135">
        <v>36373</v>
      </c>
      <c r="C89" s="136">
        <v>7.7086396327316002</v>
      </c>
      <c r="D89" s="72">
        <v>199908</v>
      </c>
      <c r="E89" s="137">
        <v>12.9724574976097</v>
      </c>
      <c r="F89" s="138">
        <v>13.178187701064299</v>
      </c>
      <c r="G89" s="127">
        <v>13.4506093085141</v>
      </c>
      <c r="H89" s="127">
        <v>13.7699522947327</v>
      </c>
      <c r="I89" s="127">
        <v>14.1356588440478</v>
      </c>
      <c r="J89" s="127">
        <v>14.338470244565499</v>
      </c>
      <c r="K89" s="139">
        <v>14.509395344553999</v>
      </c>
      <c r="L89" s="127">
        <v>14.760736708570199</v>
      </c>
      <c r="M89" s="127">
        <v>14.9678679374345</v>
      </c>
      <c r="N89" s="139">
        <v>15.2519647566321</v>
      </c>
      <c r="O89" s="127">
        <v>15.4829912522071</v>
      </c>
      <c r="P89" s="127">
        <v>15.6958952246578</v>
      </c>
      <c r="Q89" s="140">
        <v>16.189056168886999</v>
      </c>
      <c r="R89" s="138">
        <v>16.473555134266999</v>
      </c>
      <c r="S89" s="127">
        <v>16.872056056136099</v>
      </c>
      <c r="T89" s="127">
        <v>17.267041442023299</v>
      </c>
      <c r="U89" s="127">
        <v>17.7399912974712</v>
      </c>
      <c r="V89" s="127">
        <v>18.1081626137108</v>
      </c>
      <c r="W89" s="139">
        <v>18.784805996786201</v>
      </c>
      <c r="X89" s="127">
        <v>19.367437980376302</v>
      </c>
      <c r="Y89" s="127">
        <v>20.120722642347499</v>
      </c>
      <c r="Z89" s="139">
        <v>21.435468237272801</v>
      </c>
      <c r="AA89" s="127">
        <v>22.591184475734799</v>
      </c>
      <c r="AB89" s="127">
        <v>23.303566979216001</v>
      </c>
      <c r="AC89" s="140">
        <v>23.902427507135702</v>
      </c>
      <c r="AD89" s="138">
        <v>24.5970896336752</v>
      </c>
      <c r="AE89" s="127">
        <v>25.5233230990045</v>
      </c>
      <c r="AF89" s="127">
        <v>26.717697260809398</v>
      </c>
      <c r="AG89" s="127">
        <v>27.638041230434901</v>
      </c>
      <c r="AH89" s="127">
        <v>28.483508175384099</v>
      </c>
      <c r="AI89" s="128">
        <v>29.2576914663839</v>
      </c>
      <c r="AJ89" s="127">
        <v>29.900736184540399</v>
      </c>
      <c r="AK89" s="127">
        <v>31.0830070435001</v>
      </c>
      <c r="AL89" s="128">
        <v>32.9124478621005</v>
      </c>
      <c r="AM89" s="127">
        <v>33.9964134381432</v>
      </c>
      <c r="AN89" s="127">
        <v>35.442803531754201</v>
      </c>
      <c r="AO89" s="129">
        <v>36.7696783744397</v>
      </c>
      <c r="AP89" s="72">
        <v>37.598060592864591</v>
      </c>
      <c r="AQ89" s="72">
        <v>38.355146184882592</v>
      </c>
      <c r="AR89" s="72">
        <v>39.637538470808792</v>
      </c>
      <c r="AS89" s="72">
        <v>40.230743007259491</v>
      </c>
      <c r="AT89" s="72">
        <v>40.851397263775127</v>
      </c>
      <c r="AU89" s="132">
        <v>41.767899999999997</v>
      </c>
      <c r="AV89" s="73">
        <f t="shared" si="0"/>
        <v>42.575787121559856</v>
      </c>
      <c r="AW89" s="73">
        <f t="shared" si="1"/>
        <v>43.72538036008303</v>
      </c>
      <c r="AX89" s="73">
        <f t="shared" si="2"/>
        <v>44.965222985417078</v>
      </c>
      <c r="AY89" s="73">
        <f t="shared" si="3"/>
        <v>46.656351462177959</v>
      </c>
      <c r="AZ89" s="73">
        <f t="shared" si="4"/>
        <v>48.13055450466382</v>
      </c>
      <c r="BA89" s="73">
        <f t="shared" si="5"/>
        <v>50.058456275671084</v>
      </c>
      <c r="BB89" s="73">
        <f t="shared" si="6"/>
        <v>52.085337897385102</v>
      </c>
      <c r="BC89" s="73">
        <f t="shared" si="7"/>
        <v>53.947196887272035</v>
      </c>
      <c r="BD89" s="73">
        <f t="shared" si="8"/>
        <v>56.542492679158812</v>
      </c>
      <c r="BE89" s="73">
        <f t="shared" si="9"/>
        <v>58.849592355278702</v>
      </c>
      <c r="BF89" s="73">
        <f t="shared" si="10"/>
        <v>60.80515140567087</v>
      </c>
      <c r="BG89" s="133">
        <f t="shared" si="11"/>
        <v>62.735440108857681</v>
      </c>
      <c r="BS89" s="133">
        <f t="shared" si="12"/>
        <v>102.87519429922891</v>
      </c>
      <c r="BT89" s="134"/>
    </row>
    <row r="90" spans="2:72" ht="15" hidden="1" customHeight="1" x14ac:dyDescent="0.35">
      <c r="B90" s="135">
        <v>36404</v>
      </c>
      <c r="C90" s="136">
        <v>7.77342444739151</v>
      </c>
      <c r="D90" s="72">
        <v>199909</v>
      </c>
      <c r="E90" s="137">
        <v>12.8643432089388</v>
      </c>
      <c r="F90" s="138">
        <v>13.0683588278894</v>
      </c>
      <c r="G90" s="127">
        <v>13.3385100352771</v>
      </c>
      <c r="H90" s="127">
        <v>13.6551915720515</v>
      </c>
      <c r="I90" s="127">
        <v>14.0178502714547</v>
      </c>
      <c r="J90" s="127">
        <v>14.218971413183301</v>
      </c>
      <c r="K90" s="139">
        <v>14.388471999304301</v>
      </c>
      <c r="L90" s="127">
        <v>14.637718648977501</v>
      </c>
      <c r="M90" s="127">
        <v>14.8431236169946</v>
      </c>
      <c r="N90" s="139">
        <v>15.1248527332703</v>
      </c>
      <c r="O90" s="127">
        <v>15.353953821478299</v>
      </c>
      <c r="P90" s="127">
        <v>15.565083422223401</v>
      </c>
      <c r="Q90" s="140">
        <v>16.054134293654499</v>
      </c>
      <c r="R90" s="138">
        <v>16.336262204569699</v>
      </c>
      <c r="S90" s="127">
        <v>16.7314419636051</v>
      </c>
      <c r="T90" s="127">
        <v>17.1231354856309</v>
      </c>
      <c r="U90" s="127">
        <v>17.592143710342299</v>
      </c>
      <c r="V90" s="127">
        <v>17.957246634955201</v>
      </c>
      <c r="W90" s="139">
        <v>18.628250776733498</v>
      </c>
      <c r="X90" s="127">
        <v>19.206027023276601</v>
      </c>
      <c r="Y90" s="127">
        <v>19.953033704733201</v>
      </c>
      <c r="Z90" s="139">
        <v>21.256822024616</v>
      </c>
      <c r="AA90" s="127">
        <v>22.4029063611003</v>
      </c>
      <c r="AB90" s="127">
        <v>23.109351768419199</v>
      </c>
      <c r="AC90" s="140">
        <v>23.7032213083166</v>
      </c>
      <c r="AD90" s="138">
        <v>24.392094022812099</v>
      </c>
      <c r="AE90" s="127">
        <v>25.310608127930301</v>
      </c>
      <c r="AF90" s="127">
        <v>26.495028207177299</v>
      </c>
      <c r="AG90" s="127">
        <v>27.407701900478699</v>
      </c>
      <c r="AH90" s="127">
        <v>28.246122604778101</v>
      </c>
      <c r="AI90" s="128">
        <v>29.013853743144299</v>
      </c>
      <c r="AJ90" s="127">
        <v>29.651539236011399</v>
      </c>
      <c r="AK90" s="127">
        <v>30.823956883044499</v>
      </c>
      <c r="AL90" s="128">
        <v>32.6381508840851</v>
      </c>
      <c r="AM90" s="127">
        <v>33.713082538280801</v>
      </c>
      <c r="AN90" s="127">
        <v>35.147418213047899</v>
      </c>
      <c r="AO90" s="129">
        <v>36.463234693830998</v>
      </c>
      <c r="AP90" s="72">
        <v>37.284713058124176</v>
      </c>
      <c r="AQ90" s="72">
        <v>38.035488992141055</v>
      </c>
      <c r="AR90" s="72">
        <v>39.307193640060696</v>
      </c>
      <c r="AS90" s="72">
        <v>39.895454326319054</v>
      </c>
      <c r="AT90" s="72">
        <v>40.510935962807523</v>
      </c>
      <c r="AU90" s="132">
        <v>41.419800000000002</v>
      </c>
      <c r="AV90" s="73">
        <f t="shared" si="0"/>
        <v>42.220954512542143</v>
      </c>
      <c r="AW90" s="73">
        <f t="shared" si="1"/>
        <v>43.360966879031885</v>
      </c>
      <c r="AX90" s="73">
        <f t="shared" si="2"/>
        <v>44.590476481226212</v>
      </c>
      <c r="AY90" s="73">
        <f t="shared" si="3"/>
        <v>46.267510854973104</v>
      </c>
      <c r="AZ90" s="73">
        <f t="shared" si="4"/>
        <v>47.72942768158012</v>
      </c>
      <c r="BA90" s="73">
        <f t="shared" si="5"/>
        <v>49.641262047576568</v>
      </c>
      <c r="BB90" s="73">
        <f t="shared" si="6"/>
        <v>51.651251352257212</v>
      </c>
      <c r="BC90" s="73">
        <f t="shared" si="7"/>
        <v>53.497593346976949</v>
      </c>
      <c r="BD90" s="73">
        <f t="shared" si="8"/>
        <v>56.071259578043666</v>
      </c>
      <c r="BE90" s="73">
        <f t="shared" si="9"/>
        <v>58.359131560380604</v>
      </c>
      <c r="BF90" s="73">
        <f t="shared" si="10"/>
        <v>60.298392706098504</v>
      </c>
      <c r="BG90" s="133">
        <f t="shared" si="11"/>
        <v>62.212594111245387</v>
      </c>
      <c r="BS90" s="133">
        <f t="shared" si="12"/>
        <v>102.01781793429696</v>
      </c>
      <c r="BT90" s="134"/>
    </row>
    <row r="91" spans="2:72" ht="15" hidden="1" customHeight="1" x14ac:dyDescent="0.35">
      <c r="B91" s="135">
        <v>36434</v>
      </c>
      <c r="C91" s="136">
        <v>7.76438470581106</v>
      </c>
      <c r="D91" s="72">
        <v>199910</v>
      </c>
      <c r="E91" s="137">
        <v>12.8793206144406</v>
      </c>
      <c r="F91" s="138">
        <v>13.0835737600651</v>
      </c>
      <c r="G91" s="127">
        <v>13.354039492968299</v>
      </c>
      <c r="H91" s="127">
        <v>13.671089728534</v>
      </c>
      <c r="I91" s="127">
        <v>14.0341706559757</v>
      </c>
      <c r="J91" s="127">
        <v>14.235525954461901</v>
      </c>
      <c r="K91" s="139">
        <v>14.405223882877699</v>
      </c>
      <c r="L91" s="127">
        <v>14.6547607197825</v>
      </c>
      <c r="M91" s="127">
        <v>14.8604048320333</v>
      </c>
      <c r="N91" s="139">
        <v>15.1424619534895</v>
      </c>
      <c r="O91" s="127">
        <v>15.371829774312101</v>
      </c>
      <c r="P91" s="127">
        <v>15.5832051842363</v>
      </c>
      <c r="Q91" s="140">
        <v>16.072825436714901</v>
      </c>
      <c r="R91" s="138">
        <v>16.3552818171102</v>
      </c>
      <c r="S91" s="127">
        <v>16.750921667065199</v>
      </c>
      <c r="T91" s="127">
        <v>17.143071221133699</v>
      </c>
      <c r="U91" s="127">
        <v>17.612625492094999</v>
      </c>
      <c r="V91" s="127">
        <v>17.978153490453401</v>
      </c>
      <c r="W91" s="139">
        <v>18.649938853702601</v>
      </c>
      <c r="X91" s="127">
        <v>19.228387780458998</v>
      </c>
      <c r="Y91" s="127">
        <v>19.9762641698983</v>
      </c>
      <c r="Z91" s="139">
        <v>21.2815704348513</v>
      </c>
      <c r="AA91" s="127">
        <v>22.4289891083918</v>
      </c>
      <c r="AB91" s="127">
        <v>23.136256999933799</v>
      </c>
      <c r="AC91" s="140">
        <v>23.7308179567788</v>
      </c>
      <c r="AD91" s="138">
        <v>24.420492696361499</v>
      </c>
      <c r="AE91" s="127">
        <v>25.340076188232601</v>
      </c>
      <c r="AF91" s="127">
        <v>26.525875237204101</v>
      </c>
      <c r="AG91" s="127">
        <v>27.439611517516202</v>
      </c>
      <c r="AH91" s="127">
        <v>28.2790083592418</v>
      </c>
      <c r="AI91" s="128">
        <v>29.047633334191001</v>
      </c>
      <c r="AJ91" s="127">
        <v>29.686061257048799</v>
      </c>
      <c r="AK91" s="127">
        <v>30.8598438998871</v>
      </c>
      <c r="AL91" s="128">
        <v>32.676150089538602</v>
      </c>
      <c r="AM91" s="127">
        <v>33.752333240760599</v>
      </c>
      <c r="AN91" s="127">
        <v>35.188338851308899</v>
      </c>
      <c r="AO91" s="129">
        <v>36.505687281036401</v>
      </c>
      <c r="AP91" s="72">
        <v>37.328122057512701</v>
      </c>
      <c r="AQ91" s="72">
        <v>38.079772087892067</v>
      </c>
      <c r="AR91" s="72">
        <v>39.352957327232595</v>
      </c>
      <c r="AS91" s="72">
        <v>39.94190290028974</v>
      </c>
      <c r="AT91" s="72">
        <v>40.558101115767037</v>
      </c>
      <c r="AU91" s="132">
        <v>41.468000000000004</v>
      </c>
      <c r="AV91" s="73">
        <f t="shared" si="0"/>
        <v>42.270110567082774</v>
      </c>
      <c r="AW91" s="73">
        <f t="shared" si="1"/>
        <v>43.411450201293277</v>
      </c>
      <c r="AX91" s="73">
        <f t="shared" si="2"/>
        <v>44.642391269018447</v>
      </c>
      <c r="AY91" s="73">
        <f t="shared" si="3"/>
        <v>46.321378142278768</v>
      </c>
      <c r="AZ91" s="73">
        <f t="shared" si="4"/>
        <v>47.784997016224416</v>
      </c>
      <c r="BA91" s="73">
        <f t="shared" si="5"/>
        <v>49.699057249339518</v>
      </c>
      <c r="BB91" s="73">
        <f t="shared" si="6"/>
        <v>51.711386698742785</v>
      </c>
      <c r="BC91" s="73">
        <f t="shared" si="7"/>
        <v>53.559878310609768</v>
      </c>
      <c r="BD91" s="73">
        <f t="shared" si="8"/>
        <v>56.136540951375991</v>
      </c>
      <c r="BE91" s="73">
        <f t="shared" si="9"/>
        <v>58.427076605371802</v>
      </c>
      <c r="BF91" s="73">
        <f t="shared" si="10"/>
        <v>60.368595550036886</v>
      </c>
      <c r="BG91" s="133">
        <f t="shared" si="11"/>
        <v>62.285025578145039</v>
      </c>
      <c r="BS91" s="133">
        <f t="shared" si="12"/>
        <v>102.13659292364507</v>
      </c>
      <c r="BT91" s="134"/>
    </row>
    <row r="92" spans="2:72" ht="15" hidden="1" customHeight="1" x14ac:dyDescent="0.35">
      <c r="B92" s="135">
        <v>36465</v>
      </c>
      <c r="C92" s="136">
        <v>7.7478118462468899</v>
      </c>
      <c r="D92" s="72">
        <v>199911</v>
      </c>
      <c r="E92" s="137">
        <v>12.9068699633485</v>
      </c>
      <c r="F92" s="138">
        <v>13.1115600140973</v>
      </c>
      <c r="G92" s="127">
        <v>13.3826042833276</v>
      </c>
      <c r="H92" s="127">
        <v>13.7003327012154</v>
      </c>
      <c r="I92" s="127">
        <v>14.0641902723521</v>
      </c>
      <c r="J92" s="127">
        <v>14.265976277359099</v>
      </c>
      <c r="K92" s="139">
        <v>14.4360371959962</v>
      </c>
      <c r="L92" s="127">
        <v>14.6861078015361</v>
      </c>
      <c r="M92" s="127">
        <v>14.8921917942408</v>
      </c>
      <c r="N92" s="139">
        <v>15.174852246438199</v>
      </c>
      <c r="O92" s="127">
        <v>15.404710693615501</v>
      </c>
      <c r="P92" s="127">
        <v>15.616538243453901</v>
      </c>
      <c r="Q92" s="140">
        <v>16.107205811980599</v>
      </c>
      <c r="R92" s="138">
        <v>16.390266377146801</v>
      </c>
      <c r="S92" s="127">
        <v>16.786752515550901</v>
      </c>
      <c r="T92" s="127">
        <v>17.1797408921949</v>
      </c>
      <c r="U92" s="127">
        <v>17.6502995573187</v>
      </c>
      <c r="V92" s="127">
        <v>18.016609433748499</v>
      </c>
      <c r="W92" s="139">
        <v>18.689831771036701</v>
      </c>
      <c r="X92" s="127">
        <v>19.269518021700598</v>
      </c>
      <c r="Y92" s="127">
        <v>20.0189941467323</v>
      </c>
      <c r="Z92" s="139">
        <v>21.327092510647699</v>
      </c>
      <c r="AA92" s="127">
        <v>22.476965555682501</v>
      </c>
      <c r="AB92" s="127">
        <v>23.185746319719801</v>
      </c>
      <c r="AC92" s="140">
        <v>23.781579064707799</v>
      </c>
      <c r="AD92" s="138">
        <v>24.4727290443751</v>
      </c>
      <c r="AE92" s="127">
        <v>25.3942795597582</v>
      </c>
      <c r="AF92" s="127">
        <v>26.582615077283702</v>
      </c>
      <c r="AG92" s="127">
        <v>27.498305873703401</v>
      </c>
      <c r="AH92" s="127">
        <v>28.3394982166947</v>
      </c>
      <c r="AI92" s="128">
        <v>29.109767309237402</v>
      </c>
      <c r="AJ92" s="127">
        <v>29.749560853320599</v>
      </c>
      <c r="AK92" s="127">
        <v>30.925854261170301</v>
      </c>
      <c r="AL92" s="128">
        <v>32.746045597751497</v>
      </c>
      <c r="AM92" s="127">
        <v>33.824530745018897</v>
      </c>
      <c r="AN92" s="127">
        <v>35.263608025322398</v>
      </c>
      <c r="AO92" s="129">
        <v>36.583774312653603</v>
      </c>
      <c r="AP92" s="72">
        <v>37.407968307903104</v>
      </c>
      <c r="AQ92" s="72">
        <v>38.161226145834085</v>
      </c>
      <c r="AR92" s="72">
        <v>39.437134776060901</v>
      </c>
      <c r="AS92" s="72">
        <v>40.027340125744907</v>
      </c>
      <c r="AT92" s="72">
        <v>40.644856412271352</v>
      </c>
      <c r="AU92" s="132">
        <v>41.556699999999999</v>
      </c>
      <c r="AV92" s="73">
        <f t="shared" si="0"/>
        <v>42.360527915889399</v>
      </c>
      <c r="AW92" s="73">
        <f t="shared" si="1"/>
        <v>43.504308918301426</v>
      </c>
      <c r="AX92" s="73">
        <f t="shared" si="2"/>
        <v>44.73788301504846</v>
      </c>
      <c r="AY92" s="73">
        <f t="shared" si="3"/>
        <v>46.420461304080469</v>
      </c>
      <c r="AZ92" s="73">
        <f t="shared" si="4"/>
        <v>47.887210913585356</v>
      </c>
      <c r="BA92" s="73">
        <f t="shared" si="5"/>
        <v>49.80536539318841</v>
      </c>
      <c r="BB92" s="73">
        <f t="shared" si="6"/>
        <v>51.821999290611792</v>
      </c>
      <c r="BC92" s="73">
        <f t="shared" si="7"/>
        <v>53.674444895231439</v>
      </c>
      <c r="BD92" s="73">
        <f t="shared" si="8"/>
        <v>56.256619113838866</v>
      </c>
      <c r="BE92" s="73">
        <f t="shared" si="9"/>
        <v>58.552054309340555</v>
      </c>
      <c r="BF92" s="73">
        <f t="shared" si="10"/>
        <v>60.497726235705457</v>
      </c>
      <c r="BG92" s="133">
        <f t="shared" si="11"/>
        <v>62.418255579381757</v>
      </c>
      <c r="BS92" s="133">
        <f t="shared" si="12"/>
        <v>102.35506691920375</v>
      </c>
      <c r="BT92" s="134"/>
    </row>
    <row r="93" spans="2:72" ht="15" hidden="1" customHeight="1" x14ac:dyDescent="0.35">
      <c r="B93" s="141">
        <v>36495</v>
      </c>
      <c r="C93" s="142">
        <v>7.7854774361654497</v>
      </c>
      <c r="D93" s="109">
        <v>199912</v>
      </c>
      <c r="E93" s="143">
        <v>12.844427438126701</v>
      </c>
      <c r="F93" s="144">
        <v>13.048127212868</v>
      </c>
      <c r="G93" s="145">
        <v>13.3178601890686</v>
      </c>
      <c r="H93" s="145">
        <v>13.634051459313</v>
      </c>
      <c r="I93" s="145">
        <v>13.996148713221199</v>
      </c>
      <c r="J93" s="145">
        <v>14.1969584917889</v>
      </c>
      <c r="K93" s="146">
        <v>14.3661966677137</v>
      </c>
      <c r="L93" s="145">
        <v>14.6150574493274</v>
      </c>
      <c r="M93" s="145">
        <v>14.8201444222319</v>
      </c>
      <c r="N93" s="146">
        <v>15.1014373831269</v>
      </c>
      <c r="O93" s="145">
        <v>15.3301837913725</v>
      </c>
      <c r="P93" s="145">
        <v>15.5409865344871</v>
      </c>
      <c r="Q93" s="147">
        <v>16.029280287974899</v>
      </c>
      <c r="R93" s="144">
        <v>16.3109714261204</v>
      </c>
      <c r="S93" s="145">
        <v>16.7055393925922</v>
      </c>
      <c r="T93" s="145">
        <v>17.096626519228298</v>
      </c>
      <c r="U93" s="145">
        <v>17.564908654767599</v>
      </c>
      <c r="V93" s="145">
        <v>17.929446349889002</v>
      </c>
      <c r="W93" s="146">
        <v>18.5994116850617</v>
      </c>
      <c r="X93" s="145">
        <v>19.176293454590301</v>
      </c>
      <c r="Y93" s="145">
        <v>19.922143667067399</v>
      </c>
      <c r="Z93" s="146">
        <v>21.223913543494199</v>
      </c>
      <c r="AA93" s="145">
        <v>22.368223583956901</v>
      </c>
      <c r="AB93" s="145">
        <v>23.073575316721598</v>
      </c>
      <c r="AC93" s="147">
        <v>23.666525464975301</v>
      </c>
      <c r="AD93" s="138">
        <v>24.354331709859501</v>
      </c>
      <c r="AE93" s="127">
        <v>25.271423828941799</v>
      </c>
      <c r="AF93" s="127">
        <v>26.454010263170101</v>
      </c>
      <c r="AG93" s="127">
        <v>27.3652710121954</v>
      </c>
      <c r="AH93" s="127">
        <v>28.202393726047902</v>
      </c>
      <c r="AI93" s="128">
        <v>28.968936311127901</v>
      </c>
      <c r="AJ93" s="127">
        <v>29.605634579235801</v>
      </c>
      <c r="AK93" s="127">
        <v>30.776237162664401</v>
      </c>
      <c r="AL93" s="128">
        <v>32.587622542126198</v>
      </c>
      <c r="AM93" s="127">
        <v>33.660890054428599</v>
      </c>
      <c r="AN93" s="127">
        <v>35.0930051804974</v>
      </c>
      <c r="AO93" s="129">
        <v>36.406784596578802</v>
      </c>
      <c r="AP93" s="72">
        <v>37.226991199495252</v>
      </c>
      <c r="AQ93" s="72">
        <v>37.976604829211766</v>
      </c>
      <c r="AR93" s="72">
        <v>39.246340703607778</v>
      </c>
      <c r="AS93" s="72">
        <v>39.833690681498439</v>
      </c>
      <c r="AT93" s="72">
        <v>40.448219467848176</v>
      </c>
      <c r="AU93" s="132">
        <v>41.355699999999999</v>
      </c>
      <c r="AV93" s="73">
        <f t="shared" si="0"/>
        <v>42.155590673916038</v>
      </c>
      <c r="AW93" s="73">
        <f t="shared" si="1"/>
        <v>43.293838144627955</v>
      </c>
      <c r="AX93" s="73">
        <f t="shared" si="2"/>
        <v>44.521444297026918</v>
      </c>
      <c r="AY93" s="73">
        <f t="shared" si="3"/>
        <v>46.195882391143428</v>
      </c>
      <c r="AZ93" s="73">
        <f t="shared" si="4"/>
        <v>47.655535969639587</v>
      </c>
      <c r="BA93" s="73">
        <f t="shared" si="5"/>
        <v>49.564410553356794</v>
      </c>
      <c r="BB93" s="73">
        <f t="shared" si="6"/>
        <v>51.571288118426899</v>
      </c>
      <c r="BC93" s="73">
        <f t="shared" si="7"/>
        <v>53.414771722056607</v>
      </c>
      <c r="BD93" s="73">
        <f t="shared" si="8"/>
        <v>55.984453564183113</v>
      </c>
      <c r="BE93" s="73">
        <f t="shared" si="9"/>
        <v>58.268783606344201</v>
      </c>
      <c r="BF93" s="73">
        <f t="shared" si="10"/>
        <v>60.205042509359487</v>
      </c>
      <c r="BG93" s="133">
        <f t="shared" si="11"/>
        <v>62.116280467725304</v>
      </c>
      <c r="BS93" s="133">
        <f t="shared" si="12"/>
        <v>101.85988033517272</v>
      </c>
      <c r="BT93" s="134"/>
    </row>
    <row r="94" spans="2:72" ht="15" hidden="1" customHeight="1" x14ac:dyDescent="0.35">
      <c r="B94" s="119">
        <v>36526</v>
      </c>
      <c r="C94" s="120">
        <v>7.8788880991634702</v>
      </c>
      <c r="D94" s="121">
        <v>200001</v>
      </c>
      <c r="E94" s="122">
        <v>12.6921462446735</v>
      </c>
      <c r="F94" s="123">
        <v>12.893430991967699</v>
      </c>
      <c r="G94" s="124">
        <v>13.1599660631059</v>
      </c>
      <c r="H94" s="124">
        <v>13.472408627210999</v>
      </c>
      <c r="I94" s="124">
        <v>13.830212921994599</v>
      </c>
      <c r="J94" s="124">
        <v>14.028641936383799</v>
      </c>
      <c r="K94" s="125">
        <v>14.1958736553036</v>
      </c>
      <c r="L94" s="124">
        <v>14.441783988794199</v>
      </c>
      <c r="M94" s="124">
        <v>14.644439487882901</v>
      </c>
      <c r="N94" s="125">
        <v>14.922397490641201</v>
      </c>
      <c r="O94" s="124">
        <v>15.1484319231126</v>
      </c>
      <c r="P94" s="124">
        <v>15.356735427280199</v>
      </c>
      <c r="Q94" s="126">
        <v>15.839240058917699</v>
      </c>
      <c r="R94" s="123">
        <v>16.117591518209601</v>
      </c>
      <c r="S94" s="124">
        <v>16.507481558699801</v>
      </c>
      <c r="T94" s="124">
        <v>16.8939320275576</v>
      </c>
      <c r="U94" s="124">
        <v>17.356662295345899</v>
      </c>
      <c r="V94" s="124">
        <v>17.716878097915998</v>
      </c>
      <c r="W94" s="125">
        <v>18.378900446038099</v>
      </c>
      <c r="X94" s="124">
        <v>18.9489428103252</v>
      </c>
      <c r="Y94" s="124">
        <v>19.6859503584609</v>
      </c>
      <c r="Z94" s="125">
        <v>20.9722866882123</v>
      </c>
      <c r="AA94" s="124">
        <v>22.103029997150198</v>
      </c>
      <c r="AB94" s="124">
        <v>22.800019208176501</v>
      </c>
      <c r="AC94" s="126">
        <v>23.385939447415598</v>
      </c>
      <c r="AD94" s="138">
        <v>24.0655911866716</v>
      </c>
      <c r="AE94" s="127">
        <v>24.9718104285413</v>
      </c>
      <c r="AF94" s="127">
        <v>26.140376333288401</v>
      </c>
      <c r="AG94" s="127">
        <v>27.040833340763001</v>
      </c>
      <c r="AH94" s="127">
        <v>27.8680312801133</v>
      </c>
      <c r="AI94" s="128">
        <v>28.625485875849201</v>
      </c>
      <c r="AJ94" s="127">
        <v>29.254635565197599</v>
      </c>
      <c r="AK94" s="127">
        <v>30.411359697498401</v>
      </c>
      <c r="AL94" s="128">
        <v>32.201269621653502</v>
      </c>
      <c r="AM94" s="127">
        <v>33.261812669712199</v>
      </c>
      <c r="AN94" s="127">
        <v>34.676948899554503</v>
      </c>
      <c r="AO94" s="129">
        <v>35.975152386044698</v>
      </c>
      <c r="AP94" s="72">
        <v>36.785634768790835</v>
      </c>
      <c r="AQ94" s="72">
        <v>37.526361115776226</v>
      </c>
      <c r="AR94" s="72">
        <v>38.781043232793415</v>
      </c>
      <c r="AS94" s="72">
        <v>39.361429696269845</v>
      </c>
      <c r="AT94" s="72">
        <v>39.968672741200002</v>
      </c>
      <c r="AU94" s="132">
        <v>40.865400000000001</v>
      </c>
      <c r="AV94" s="73">
        <f t="shared" si="0"/>
        <v>41.655801665065695</v>
      </c>
      <c r="AW94" s="73">
        <f t="shared" si="1"/>
        <v>42.780554280976169</v>
      </c>
      <c r="AX94" s="73">
        <f t="shared" si="2"/>
        <v>43.993606158310833</v>
      </c>
      <c r="AY94" s="73">
        <f t="shared" si="3"/>
        <v>45.648192419205202</v>
      </c>
      <c r="AZ94" s="73">
        <f t="shared" si="4"/>
        <v>47.090540610596136</v>
      </c>
      <c r="BA94" s="73">
        <f t="shared" si="5"/>
        <v>48.976783924748283</v>
      </c>
      <c r="BB94" s="73">
        <f t="shared" si="6"/>
        <v>50.959868314747283</v>
      </c>
      <c r="BC94" s="73">
        <f t="shared" si="7"/>
        <v>52.781495912367802</v>
      </c>
      <c r="BD94" s="73">
        <f t="shared" si="8"/>
        <v>55.320712074369659</v>
      </c>
      <c r="BE94" s="73">
        <f t="shared" si="9"/>
        <v>57.577959515399854</v>
      </c>
      <c r="BF94" s="73">
        <f t="shared" si="10"/>
        <v>59.491262485345644</v>
      </c>
      <c r="BG94" s="133">
        <f t="shared" si="11"/>
        <v>61.379841154406805</v>
      </c>
      <c r="BS94" s="133">
        <f t="shared" si="12"/>
        <v>100.6522481369165</v>
      </c>
      <c r="BT94" s="134"/>
    </row>
    <row r="95" spans="2:72" ht="15" hidden="1" customHeight="1" x14ac:dyDescent="0.35">
      <c r="B95" s="135">
        <v>36557</v>
      </c>
      <c r="C95" s="136">
        <v>7.9474394728152404</v>
      </c>
      <c r="D95" s="72">
        <v>200002</v>
      </c>
      <c r="E95" s="137">
        <v>12.5826689642692</v>
      </c>
      <c r="F95" s="138">
        <v>12.782217511373499</v>
      </c>
      <c r="G95" s="127">
        <v>13.046453559623201</v>
      </c>
      <c r="H95" s="127">
        <v>13.3562011215166</v>
      </c>
      <c r="I95" s="127">
        <v>13.710919142288301</v>
      </c>
      <c r="J95" s="127">
        <v>13.9076365888757</v>
      </c>
      <c r="K95" s="139">
        <v>14.0734258351489</v>
      </c>
      <c r="L95" s="127">
        <v>14.317215046331601</v>
      </c>
      <c r="M95" s="127">
        <v>14.5181225216841</v>
      </c>
      <c r="N95" s="139">
        <v>14.7936829720016</v>
      </c>
      <c r="O95" s="127">
        <v>15.0177677235862</v>
      </c>
      <c r="P95" s="127">
        <v>15.224274486627801</v>
      </c>
      <c r="Q95" s="140">
        <v>15.7026172299735</v>
      </c>
      <c r="R95" s="138">
        <v>15.978567743028901</v>
      </c>
      <c r="S95" s="127">
        <v>16.365094750942301</v>
      </c>
      <c r="T95" s="127">
        <v>16.7482118555663</v>
      </c>
      <c r="U95" s="127">
        <v>17.206950800665702</v>
      </c>
      <c r="V95" s="127">
        <v>17.5640595285406</v>
      </c>
      <c r="W95" s="139">
        <v>18.220371541716901</v>
      </c>
      <c r="X95" s="127">
        <v>18.785496952909099</v>
      </c>
      <c r="Y95" s="127">
        <v>19.516147374326302</v>
      </c>
      <c r="Z95" s="139">
        <v>20.791388291185999</v>
      </c>
      <c r="AA95" s="127">
        <v>21.912378269212699</v>
      </c>
      <c r="AB95" s="127">
        <v>22.603355535385599</v>
      </c>
      <c r="AC95" s="140">
        <v>23.184221865452098</v>
      </c>
      <c r="AD95" s="138">
        <v>23.8580112058197</v>
      </c>
      <c r="AE95" s="127">
        <v>24.756413769868502</v>
      </c>
      <c r="AF95" s="127">
        <v>25.914900101408801</v>
      </c>
      <c r="AG95" s="127">
        <v>26.807590133747901</v>
      </c>
      <c r="AH95" s="127">
        <v>27.627653000825099</v>
      </c>
      <c r="AI95" s="128">
        <v>28.378574101943698</v>
      </c>
      <c r="AJ95" s="127">
        <v>29.002297002502601</v>
      </c>
      <c r="AK95" s="127">
        <v>30.149043703899199</v>
      </c>
      <c r="AL95" s="128">
        <v>31.9235145945852</v>
      </c>
      <c r="AM95" s="127">
        <v>32.974909830570603</v>
      </c>
      <c r="AN95" s="127">
        <v>34.377839672079702</v>
      </c>
      <c r="AO95" s="129">
        <v>35.664845384421</v>
      </c>
      <c r="AP95" s="72">
        <v>36.468336876472357</v>
      </c>
      <c r="AQ95" s="72">
        <v>37.202674019896072</v>
      </c>
      <c r="AR95" s="72">
        <v>38.446533760358896</v>
      </c>
      <c r="AS95" s="72">
        <v>39.021914046756997</v>
      </c>
      <c r="AT95" s="72">
        <v>39.623919260683493</v>
      </c>
      <c r="AU95" s="132">
        <v>40.512900000000002</v>
      </c>
      <c r="AV95" s="73">
        <f t="shared" si="0"/>
        <v>41.296495698096891</v>
      </c>
      <c r="AW95" s="73">
        <f t="shared" si="1"/>
        <v>42.411546656372494</v>
      </c>
      <c r="AX95" s="73">
        <f t="shared" si="2"/>
        <v>43.614135242632521</v>
      </c>
      <c r="AY95" s="73">
        <f t="shared" si="3"/>
        <v>45.25444971682154</v>
      </c>
      <c r="AZ95" s="73">
        <f t="shared" si="4"/>
        <v>46.684356800590052</v>
      </c>
      <c r="BA95" s="73">
        <f t="shared" si="5"/>
        <v>48.554330148714918</v>
      </c>
      <c r="BB95" s="73">
        <f t="shared" si="6"/>
        <v>50.520309261037148</v>
      </c>
      <c r="BC95" s="73">
        <f t="shared" si="7"/>
        <v>52.326224241464921</v>
      </c>
      <c r="BD95" s="73">
        <f t="shared" si="8"/>
        <v>54.843538159794534</v>
      </c>
      <c r="BE95" s="73">
        <f t="shared" si="9"/>
        <v>57.081315504413951</v>
      </c>
      <c r="BF95" s="73">
        <f t="shared" si="10"/>
        <v>58.978115102770637</v>
      </c>
      <c r="BG95" s="133">
        <f t="shared" si="11"/>
        <v>60.85040366198492</v>
      </c>
      <c r="BS95" s="133">
        <f t="shared" si="12"/>
        <v>99.784062868626521</v>
      </c>
      <c r="BT95" s="134"/>
    </row>
    <row r="96" spans="2:72" ht="15" hidden="1" customHeight="1" x14ac:dyDescent="0.35">
      <c r="B96" s="135">
        <v>36586</v>
      </c>
      <c r="C96" s="136">
        <v>7.9881183099272803</v>
      </c>
      <c r="D96" s="72">
        <v>200003</v>
      </c>
      <c r="E96" s="137">
        <v>12.518592754907599</v>
      </c>
      <c r="F96" s="138">
        <v>12.717125117407599</v>
      </c>
      <c r="G96" s="127">
        <v>12.9800155652607</v>
      </c>
      <c r="H96" s="127">
        <v>13.288185763108199</v>
      </c>
      <c r="I96" s="127">
        <v>13.6410974114618</v>
      </c>
      <c r="J96" s="127">
        <v>13.8368130905921</v>
      </c>
      <c r="K96" s="139">
        <v>14.0017580687307</v>
      </c>
      <c r="L96" s="127">
        <v>14.244305803357101</v>
      </c>
      <c r="M96" s="127">
        <v>14.4441901738747</v>
      </c>
      <c r="N96" s="139">
        <v>14.7183473552072</v>
      </c>
      <c r="O96" s="127">
        <v>14.941290973579299</v>
      </c>
      <c r="P96" s="127">
        <v>15.1467461178728</v>
      </c>
      <c r="Q96" s="140">
        <v>15.6226529400434</v>
      </c>
      <c r="R96" s="138">
        <v>15.897198197751299</v>
      </c>
      <c r="S96" s="127">
        <v>16.2817568485893</v>
      </c>
      <c r="T96" s="127">
        <v>16.662922960790699</v>
      </c>
      <c r="U96" s="127">
        <v>17.119325815449098</v>
      </c>
      <c r="V96" s="127">
        <v>17.474615996426198</v>
      </c>
      <c r="W96" s="139">
        <v>18.127585794522101</v>
      </c>
      <c r="X96" s="127">
        <v>18.689833350923301</v>
      </c>
      <c r="Y96" s="127">
        <v>19.416762995015301</v>
      </c>
      <c r="Z96" s="139">
        <v>20.685509852132402</v>
      </c>
      <c r="AA96" s="127">
        <v>21.800791280667099</v>
      </c>
      <c r="AB96" s="127">
        <v>22.488249801802901</v>
      </c>
      <c r="AC96" s="140">
        <v>23.0661581177404</v>
      </c>
      <c r="AD96" s="138">
        <v>23.736516241173</v>
      </c>
      <c r="AE96" s="127">
        <v>24.630343763873402</v>
      </c>
      <c r="AF96" s="127">
        <v>25.7829305988177</v>
      </c>
      <c r="AG96" s="127">
        <v>26.671074680407401</v>
      </c>
      <c r="AH96" s="127">
        <v>27.486961444615702</v>
      </c>
      <c r="AI96" s="128">
        <v>28.2340585416358</v>
      </c>
      <c r="AJ96" s="127">
        <v>28.854605184496599</v>
      </c>
      <c r="AK96" s="127">
        <v>29.995512172400598</v>
      </c>
      <c r="AL96" s="128">
        <v>31.7609467156615</v>
      </c>
      <c r="AM96" s="127">
        <v>32.806987807668797</v>
      </c>
      <c r="AN96" s="127">
        <v>34.202773344062699</v>
      </c>
      <c r="AO96" s="129">
        <v>35.483225085405699</v>
      </c>
      <c r="AP96" s="72">
        <v>36.282624862955807</v>
      </c>
      <c r="AQ96" s="72">
        <v>37.013222454724961</v>
      </c>
      <c r="AR96" s="72">
        <v>38.250747941511349</v>
      </c>
      <c r="AS96" s="72">
        <v>38.823198151007759</v>
      </c>
      <c r="AT96" s="72">
        <v>39.422137702773561</v>
      </c>
      <c r="AU96" s="132">
        <v>40.306600000000003</v>
      </c>
      <c r="AV96" s="73">
        <f t="shared" si="0"/>
        <v>41.08619668190515</v>
      </c>
      <c r="AW96" s="73">
        <f t="shared" si="1"/>
        <v>42.195569334659545</v>
      </c>
      <c r="AX96" s="73">
        <f t="shared" si="2"/>
        <v>43.392033837209837</v>
      </c>
      <c r="AY96" s="73">
        <f t="shared" si="3"/>
        <v>45.023995144517848</v>
      </c>
      <c r="AZ96" s="73">
        <f t="shared" si="4"/>
        <v>46.446620543778295</v>
      </c>
      <c r="BA96" s="73">
        <f t="shared" si="5"/>
        <v>48.307071206048889</v>
      </c>
      <c r="BB96" s="73">
        <f t="shared" si="6"/>
        <v>50.263038731039408</v>
      </c>
      <c r="BC96" s="73">
        <f t="shared" si="7"/>
        <v>52.059757237594766</v>
      </c>
      <c r="BD96" s="73">
        <f t="shared" si="8"/>
        <v>54.564251941327079</v>
      </c>
      <c r="BE96" s="73">
        <f t="shared" si="9"/>
        <v>56.79063358841637</v>
      </c>
      <c r="BF96" s="73">
        <f t="shared" si="10"/>
        <v>58.67777389044042</v>
      </c>
      <c r="BG96" s="133">
        <f t="shared" si="11"/>
        <v>60.540527973777905</v>
      </c>
      <c r="BS96" s="133">
        <f t="shared" si="12"/>
        <v>99.27592071520273</v>
      </c>
      <c r="BT96" s="134"/>
    </row>
    <row r="97" spans="2:72" ht="15" hidden="1" customHeight="1" x14ac:dyDescent="0.35">
      <c r="B97" s="135">
        <v>36617</v>
      </c>
      <c r="C97" s="136">
        <v>7.89094108793741</v>
      </c>
      <c r="D97" s="72">
        <v>200004</v>
      </c>
      <c r="E97" s="137">
        <v>12.672759672843901</v>
      </c>
      <c r="F97" s="138">
        <v>12.8737369684955</v>
      </c>
      <c r="G97" s="127">
        <v>13.1398649216252</v>
      </c>
      <c r="H97" s="127">
        <v>13.4518302464916</v>
      </c>
      <c r="I97" s="127">
        <v>13.8090880144288</v>
      </c>
      <c r="J97" s="127">
        <v>14.007213939153999</v>
      </c>
      <c r="K97" s="139">
        <v>14.1741902206034</v>
      </c>
      <c r="L97" s="127">
        <v>14.4197249392648</v>
      </c>
      <c r="M97" s="127">
        <v>14.6220708929611</v>
      </c>
      <c r="N97" s="139">
        <v>14.899604329796301</v>
      </c>
      <c r="O97" s="127">
        <v>15.125293506809999</v>
      </c>
      <c r="P97" s="127">
        <v>15.3332788385607</v>
      </c>
      <c r="Q97" s="140">
        <v>15.815046470283599</v>
      </c>
      <c r="R97" s="138">
        <v>16.092972762668701</v>
      </c>
      <c r="S97" s="127">
        <v>16.482267267058798</v>
      </c>
      <c r="T97" s="127">
        <v>16.8681274535775</v>
      </c>
      <c r="U97" s="127">
        <v>17.330150925730099</v>
      </c>
      <c r="V97" s="127">
        <v>17.689816518005099</v>
      </c>
      <c r="W97" s="139">
        <v>18.350827662540599</v>
      </c>
      <c r="X97" s="127">
        <v>18.919999317727001</v>
      </c>
      <c r="Y97" s="127">
        <v>19.6558811264097</v>
      </c>
      <c r="Z97" s="139">
        <v>20.940252646492802</v>
      </c>
      <c r="AA97" s="127">
        <v>22.0692688057465</v>
      </c>
      <c r="AB97" s="127">
        <v>22.7651934031807</v>
      </c>
      <c r="AC97" s="140">
        <v>23.350218680717798</v>
      </c>
      <c r="AD97" s="138">
        <v>24.028832288438998</v>
      </c>
      <c r="AE97" s="127">
        <v>24.933667329079999</v>
      </c>
      <c r="AF97" s="127">
        <v>26.1004483121588</v>
      </c>
      <c r="AG97" s="127">
        <v>26.999529919908301</v>
      </c>
      <c r="AH97" s="127">
        <v>27.825464358826299</v>
      </c>
      <c r="AI97" s="128">
        <v>28.581761983341899</v>
      </c>
      <c r="AJ97" s="127">
        <v>29.209950680324798</v>
      </c>
      <c r="AK97" s="127">
        <v>30.3649079786288</v>
      </c>
      <c r="AL97" s="128">
        <v>32.152083911491601</v>
      </c>
      <c r="AM97" s="127">
        <v>33.211007036994701</v>
      </c>
      <c r="AN97" s="127">
        <v>34.623981722237801</v>
      </c>
      <c r="AO97" s="129">
        <v>35.920202272615001</v>
      </c>
      <c r="AP97" s="72">
        <v>36.729446687043755</v>
      </c>
      <c r="AQ97" s="72">
        <v>37.469041614310598</v>
      </c>
      <c r="AR97" s="72">
        <v>38.721807271769578</v>
      </c>
      <c r="AS97" s="72">
        <v>39.301307226089385</v>
      </c>
      <c r="AT97" s="72">
        <v>39.907622739876928</v>
      </c>
      <c r="AU97" s="132">
        <v>40.802999999999997</v>
      </c>
      <c r="AV97" s="73">
        <f t="shared" si="0"/>
        <v>41.592174664909024</v>
      </c>
      <c r="AW97" s="73">
        <f t="shared" si="1"/>
        <v>42.715209281597105</v>
      </c>
      <c r="AX97" s="73">
        <f t="shared" si="2"/>
        <v>43.92640828732916</v>
      </c>
      <c r="AY97" s="73">
        <f t="shared" si="3"/>
        <v>45.578467256560103</v>
      </c>
      <c r="AZ97" s="73">
        <f t="shared" si="4"/>
        <v>47.01861233854175</v>
      </c>
      <c r="BA97" s="73">
        <f t="shared" si="5"/>
        <v>48.901974517321449</v>
      </c>
      <c r="BB97" s="73">
        <f t="shared" si="6"/>
        <v>50.882029852404933</v>
      </c>
      <c r="BC97" s="73">
        <f t="shared" si="7"/>
        <v>52.700875011690187</v>
      </c>
      <c r="BD97" s="73">
        <f t="shared" si="8"/>
        <v>55.236212657358678</v>
      </c>
      <c r="BE97" s="73">
        <f t="shared" si="9"/>
        <v>57.490012274135267</v>
      </c>
      <c r="BF97" s="73">
        <f t="shared" si="10"/>
        <v>59.400392776537466</v>
      </c>
      <c r="BG97" s="133">
        <f t="shared" si="11"/>
        <v>61.286086743096959</v>
      </c>
      <c r="BS97" s="133">
        <f t="shared" si="12"/>
        <v>100.49850723284099</v>
      </c>
      <c r="BT97" s="134"/>
    </row>
    <row r="98" spans="2:72" ht="15" hidden="1" customHeight="1" x14ac:dyDescent="0.35">
      <c r="B98" s="135">
        <v>36647</v>
      </c>
      <c r="C98" s="136">
        <v>7.9738053857582303</v>
      </c>
      <c r="D98" s="72">
        <v>200005</v>
      </c>
      <c r="E98" s="137">
        <v>12.541063540202099</v>
      </c>
      <c r="F98" s="138">
        <v>12.739952266886201</v>
      </c>
      <c r="G98" s="127">
        <v>13.0033146012305</v>
      </c>
      <c r="H98" s="127">
        <v>13.3120379623996</v>
      </c>
      <c r="I98" s="127">
        <v>13.665583084661399</v>
      </c>
      <c r="J98" s="127">
        <v>13.861650072049001</v>
      </c>
      <c r="K98" s="139">
        <v>14.0268911252547</v>
      </c>
      <c r="L98" s="127">
        <v>14.269874231346099</v>
      </c>
      <c r="M98" s="127">
        <v>14.470117392892501</v>
      </c>
      <c r="N98" s="139">
        <v>14.744766684422901</v>
      </c>
      <c r="O98" s="127">
        <v>14.968110485010399</v>
      </c>
      <c r="P98" s="127">
        <v>15.1739344198322</v>
      </c>
      <c r="Q98" s="140">
        <v>15.650695491376499</v>
      </c>
      <c r="R98" s="138">
        <v>15.9257335558767</v>
      </c>
      <c r="S98" s="127">
        <v>16.3109824867682</v>
      </c>
      <c r="T98" s="127">
        <v>16.6928327894402</v>
      </c>
      <c r="U98" s="127">
        <v>17.150054883988901</v>
      </c>
      <c r="V98" s="127">
        <v>17.505982808323399</v>
      </c>
      <c r="W98" s="139">
        <v>18.1601246825803</v>
      </c>
      <c r="X98" s="127">
        <v>18.723381469361399</v>
      </c>
      <c r="Y98" s="127">
        <v>19.451615947013899</v>
      </c>
      <c r="Z98" s="139">
        <v>20.722640195749801</v>
      </c>
      <c r="AA98" s="127">
        <v>21.839923546546402</v>
      </c>
      <c r="AB98" s="127">
        <v>22.528616050856598</v>
      </c>
      <c r="AC98" s="140">
        <v>23.1075617081265</v>
      </c>
      <c r="AD98" s="138">
        <v>23.779123119640801</v>
      </c>
      <c r="AE98" s="127">
        <v>24.6745550564113</v>
      </c>
      <c r="AF98" s="127">
        <v>25.829210776557701</v>
      </c>
      <c r="AG98" s="127">
        <v>26.7189490704809</v>
      </c>
      <c r="AH98" s="127">
        <v>27.536300345650002</v>
      </c>
      <c r="AI98" s="128">
        <v>28.284738476665702</v>
      </c>
      <c r="AJ98" s="127">
        <v>28.906398996353499</v>
      </c>
      <c r="AK98" s="127">
        <v>30.0493539042169</v>
      </c>
      <c r="AL98" s="128">
        <v>31.817957389973898</v>
      </c>
      <c r="AM98" s="127">
        <v>32.865876118329702</v>
      </c>
      <c r="AN98" s="127">
        <v>34.264167079871598</v>
      </c>
      <c r="AO98" s="129">
        <v>35.546917223017701</v>
      </c>
      <c r="AP98" s="72">
        <v>36.347751917504333</v>
      </c>
      <c r="AQ98" s="72">
        <v>37.079660926774068</v>
      </c>
      <c r="AR98" s="72">
        <v>38.319407763040751</v>
      </c>
      <c r="AS98" s="72">
        <v>38.892885516607116</v>
      </c>
      <c r="AT98" s="72">
        <v>39.492900160624551</v>
      </c>
      <c r="AU98" s="132">
        <v>40.378900000000002</v>
      </c>
      <c r="AV98" s="73">
        <f t="shared" si="0"/>
        <v>41.15994611383298</v>
      </c>
      <c r="AW98" s="73">
        <f t="shared" si="1"/>
        <v>42.271310082638621</v>
      </c>
      <c r="AX98" s="73">
        <f t="shared" si="2"/>
        <v>43.469922230493438</v>
      </c>
      <c r="AY98" s="73">
        <f t="shared" si="3"/>
        <v>45.104812896784807</v>
      </c>
      <c r="AZ98" s="73">
        <f t="shared" si="4"/>
        <v>46.529991898556922</v>
      </c>
      <c r="BA98" s="73">
        <f t="shared" si="5"/>
        <v>48.393782056584065</v>
      </c>
      <c r="BB98" s="73">
        <f t="shared" si="6"/>
        <v>50.35326052942294</v>
      </c>
      <c r="BC98" s="73">
        <f t="shared" si="7"/>
        <v>52.15320413296692</v>
      </c>
      <c r="BD98" s="73">
        <f t="shared" si="8"/>
        <v>54.662194386946837</v>
      </c>
      <c r="BE98" s="73">
        <f t="shared" si="9"/>
        <v>56.892572373317627</v>
      </c>
      <c r="BF98" s="73">
        <f t="shared" si="10"/>
        <v>58.783100078812481</v>
      </c>
      <c r="BG98" s="133">
        <f t="shared" si="11"/>
        <v>60.64919779253102</v>
      </c>
      <c r="BS98" s="133">
        <f t="shared" si="12"/>
        <v>99.454120289467141</v>
      </c>
      <c r="BT98" s="134"/>
    </row>
    <row r="99" spans="2:72" ht="15" hidden="1" customHeight="1" x14ac:dyDescent="0.35">
      <c r="B99" s="135">
        <v>36678</v>
      </c>
      <c r="C99" s="136">
        <v>8.0159908464670107</v>
      </c>
      <c r="D99" s="72">
        <v>200006</v>
      </c>
      <c r="E99" s="137">
        <v>12.4750641455728</v>
      </c>
      <c r="F99" s="138">
        <v>12.6729061878574</v>
      </c>
      <c r="G99" s="127">
        <v>12.934882534914401</v>
      </c>
      <c r="H99" s="127">
        <v>13.241981188985999</v>
      </c>
      <c r="I99" s="127">
        <v>13.5936657223138</v>
      </c>
      <c r="J99" s="127">
        <v>13.7887008751657</v>
      </c>
      <c r="K99" s="139">
        <v>13.9530723203478</v>
      </c>
      <c r="L99" s="127">
        <v>14.1947766881683</v>
      </c>
      <c r="M99" s="127">
        <v>14.393966037380601</v>
      </c>
      <c r="N99" s="139">
        <v>14.6671699421687</v>
      </c>
      <c r="O99" s="127">
        <v>14.8893383595372</v>
      </c>
      <c r="P99" s="127">
        <v>15.094079112294301</v>
      </c>
      <c r="Q99" s="140">
        <v>15.5683311508524</v>
      </c>
      <c r="R99" s="138">
        <v>15.841921782629001</v>
      </c>
      <c r="S99" s="127">
        <v>16.2251432781168</v>
      </c>
      <c r="T99" s="127">
        <v>16.6049840312212</v>
      </c>
      <c r="U99" s="127">
        <v>17.059799919840501</v>
      </c>
      <c r="V99" s="127">
        <v>17.413854715355999</v>
      </c>
      <c r="W99" s="139">
        <v>18.064554061189099</v>
      </c>
      <c r="X99" s="127">
        <v>18.6248466171592</v>
      </c>
      <c r="Y99" s="127">
        <v>19.349248641964301</v>
      </c>
      <c r="Z99" s="139">
        <v>20.613583918054001</v>
      </c>
      <c r="AA99" s="127">
        <v>21.724987382782999</v>
      </c>
      <c r="AB99" s="127">
        <v>22.4100555303372</v>
      </c>
      <c r="AC99" s="140">
        <v>22.985954391553399</v>
      </c>
      <c r="AD99" s="138">
        <v>23.653981601484599</v>
      </c>
      <c r="AE99" s="127">
        <v>24.544701181478501</v>
      </c>
      <c r="AF99" s="127">
        <v>25.693280337361401</v>
      </c>
      <c r="AG99" s="127">
        <v>26.578336238233199</v>
      </c>
      <c r="AH99" s="127">
        <v>27.3913860688568</v>
      </c>
      <c r="AI99" s="128">
        <v>28.135885422000399</v>
      </c>
      <c r="AJ99" s="127">
        <v>28.754274351696498</v>
      </c>
      <c r="AK99" s="127">
        <v>29.891214272731499</v>
      </c>
      <c r="AL99" s="128">
        <v>31.650510193860899</v>
      </c>
      <c r="AM99" s="127">
        <v>32.692914078800797</v>
      </c>
      <c r="AN99" s="127">
        <v>34.083846305839799</v>
      </c>
      <c r="AO99" s="129">
        <v>35.359845766905501</v>
      </c>
      <c r="AP99" s="72">
        <v>36.156465938049379</v>
      </c>
      <c r="AQ99" s="72">
        <v>36.884523156649145</v>
      </c>
      <c r="AR99" s="72">
        <v>38.117745622759742</v>
      </c>
      <c r="AS99" s="72">
        <v>38.688205356008496</v>
      </c>
      <c r="AT99" s="72">
        <v>39.285062324989276</v>
      </c>
      <c r="AU99" s="132">
        <v>40.166400000000003</v>
      </c>
      <c r="AV99" s="73">
        <f t="shared" si="0"/>
        <v>40.943335176667816</v>
      </c>
      <c r="AW99" s="73">
        <f t="shared" si="1"/>
        <v>42.048850411120185</v>
      </c>
      <c r="AX99" s="73">
        <f t="shared" si="2"/>
        <v>43.241154666833303</v>
      </c>
      <c r="AY99" s="73">
        <f t="shared" si="3"/>
        <v>44.867441454042599</v>
      </c>
      <c r="AZ99" s="73">
        <f t="shared" si="4"/>
        <v>46.285120218609634</v>
      </c>
      <c r="BA99" s="73">
        <f t="shared" si="5"/>
        <v>48.139101876603931</v>
      </c>
      <c r="BB99" s="73">
        <f t="shared" si="6"/>
        <v>50.088268274028941</v>
      </c>
      <c r="BC99" s="73">
        <f t="shared" si="7"/>
        <v>51.878739380458136</v>
      </c>
      <c r="BD99" s="73">
        <f t="shared" si="8"/>
        <v>54.374525663549704</v>
      </c>
      <c r="BE99" s="73">
        <f t="shared" si="9"/>
        <v>56.593165921583243</v>
      </c>
      <c r="BF99" s="73">
        <f t="shared" si="10"/>
        <v>58.473744416335897</v>
      </c>
      <c r="BG99" s="133">
        <f t="shared" si="11"/>
        <v>60.330021486132971</v>
      </c>
      <c r="BS99" s="133">
        <f t="shared" si="12"/>
        <v>98.930726742224408</v>
      </c>
      <c r="BT99" s="134"/>
    </row>
    <row r="100" spans="2:72" ht="15" hidden="1" customHeight="1" x14ac:dyDescent="0.35">
      <c r="B100" s="135">
        <v>36708</v>
      </c>
      <c r="C100" s="136">
        <v>8.0046911694914407</v>
      </c>
      <c r="D100" s="72">
        <v>200007</v>
      </c>
      <c r="E100" s="137">
        <v>12.4926743434067</v>
      </c>
      <c r="F100" s="138">
        <v>12.690795665818801</v>
      </c>
      <c r="G100" s="127">
        <v>12.953141827030301</v>
      </c>
      <c r="H100" s="127">
        <v>13.260673991341999</v>
      </c>
      <c r="I100" s="127">
        <v>13.612854973757001</v>
      </c>
      <c r="J100" s="127">
        <v>13.8081654444418</v>
      </c>
      <c r="K100" s="139">
        <v>13.9727689215905</v>
      </c>
      <c r="L100" s="127">
        <v>14.214814486993999</v>
      </c>
      <c r="M100" s="127">
        <v>14.4142850182352</v>
      </c>
      <c r="N100" s="139">
        <v>14.6878745863558</v>
      </c>
      <c r="O100" s="127">
        <v>14.910356623737499</v>
      </c>
      <c r="P100" s="127">
        <v>15.115386395061501</v>
      </c>
      <c r="Q100" s="140">
        <v>15.5903079029005</v>
      </c>
      <c r="R100" s="138">
        <v>15.864284743925699</v>
      </c>
      <c r="S100" s="127">
        <v>16.248047207080798</v>
      </c>
      <c r="T100" s="127">
        <v>16.628424155488901</v>
      </c>
      <c r="U100" s="127">
        <v>17.0838820767008</v>
      </c>
      <c r="V100" s="127">
        <v>17.438436667241</v>
      </c>
      <c r="W100" s="139">
        <v>18.090054560993099</v>
      </c>
      <c r="X100" s="127">
        <v>18.651138043778499</v>
      </c>
      <c r="Y100" s="127">
        <v>19.376562657551499</v>
      </c>
      <c r="Z100" s="139">
        <v>20.642682709581401</v>
      </c>
      <c r="AA100" s="127">
        <v>21.755655066835502</v>
      </c>
      <c r="AB100" s="127">
        <v>22.441690278403701</v>
      </c>
      <c r="AC100" s="140">
        <v>23.018402096792698</v>
      </c>
      <c r="AD100" s="138">
        <v>23.687372315207799</v>
      </c>
      <c r="AE100" s="127">
        <v>24.579349263327</v>
      </c>
      <c r="AF100" s="127">
        <v>25.729549790124501</v>
      </c>
      <c r="AG100" s="127">
        <v>26.6158550640918</v>
      </c>
      <c r="AH100" s="127">
        <v>27.430052621748999</v>
      </c>
      <c r="AI100" s="128">
        <v>28.175602933889198</v>
      </c>
      <c r="AJ100" s="127">
        <v>28.794864801091901</v>
      </c>
      <c r="AK100" s="127">
        <v>29.933409662726898</v>
      </c>
      <c r="AL100" s="128">
        <v>31.695189062005799</v>
      </c>
      <c r="AM100" s="127">
        <v>32.739064437466602</v>
      </c>
      <c r="AN100" s="127">
        <v>34.131960148733398</v>
      </c>
      <c r="AO100" s="129">
        <v>35.409760851274399</v>
      </c>
      <c r="AP100" s="72">
        <v>36.207505556821317</v>
      </c>
      <c r="AQ100" s="72">
        <v>36.936590524176879</v>
      </c>
      <c r="AR100" s="72">
        <v>38.171553846394346</v>
      </c>
      <c r="AS100" s="72">
        <v>38.742818858769652</v>
      </c>
      <c r="AT100" s="72">
        <v>39.340518370055598</v>
      </c>
      <c r="AU100" s="132">
        <v>40.223100000000002</v>
      </c>
      <c r="AV100" s="73">
        <f t="shared" si="0"/>
        <v>41.001132092501635</v>
      </c>
      <c r="AW100" s="73">
        <f t="shared" si="1"/>
        <v>42.108207907465655</v>
      </c>
      <c r="AX100" s="73">
        <f t="shared" si="2"/>
        <v>43.30219525783675</v>
      </c>
      <c r="AY100" s="73">
        <f t="shared" si="3"/>
        <v>44.930777763266278</v>
      </c>
      <c r="AZ100" s="73">
        <f t="shared" si="4"/>
        <v>46.350457768325363</v>
      </c>
      <c r="BA100" s="73">
        <f t="shared" si="5"/>
        <v>48.207056565870758</v>
      </c>
      <c r="BB100" s="73">
        <f t="shared" si="6"/>
        <v>50.158974468656332</v>
      </c>
      <c r="BC100" s="73">
        <f t="shared" si="7"/>
        <v>51.951973061119446</v>
      </c>
      <c r="BD100" s="73">
        <f t="shared" si="8"/>
        <v>54.451282475610078</v>
      </c>
      <c r="BE100" s="73">
        <f t="shared" si="9"/>
        <v>56.673054636887585</v>
      </c>
      <c r="BF100" s="73">
        <f t="shared" si="10"/>
        <v>58.556287816133121</v>
      </c>
      <c r="BG100" s="133">
        <f t="shared" si="11"/>
        <v>60.415185265757692</v>
      </c>
      <c r="BS100" s="133">
        <f t="shared" si="12"/>
        <v>99.070380506682696</v>
      </c>
      <c r="BT100" s="134"/>
    </row>
    <row r="101" spans="2:72" ht="15" hidden="1" customHeight="1" x14ac:dyDescent="0.35">
      <c r="B101" s="135">
        <v>36739</v>
      </c>
      <c r="C101" s="136">
        <v>8.0190040936605005</v>
      </c>
      <c r="D101" s="72">
        <v>200008</v>
      </c>
      <c r="E101" s="137">
        <v>12.470376474686701</v>
      </c>
      <c r="F101" s="138">
        <v>12.6681441751987</v>
      </c>
      <c r="G101" s="127">
        <v>12.9300220811672</v>
      </c>
      <c r="H101" s="127">
        <v>13.237005338844501</v>
      </c>
      <c r="I101" s="127">
        <v>13.588557722042401</v>
      </c>
      <c r="J101" s="127">
        <v>13.783519587847699</v>
      </c>
      <c r="K101" s="139">
        <v>13.947829268278101</v>
      </c>
      <c r="L101" s="127">
        <v>14.1894428124752</v>
      </c>
      <c r="M101" s="127">
        <v>14.388557313646499</v>
      </c>
      <c r="N101" s="139">
        <v>14.661658558442101</v>
      </c>
      <c r="O101" s="127">
        <v>14.8837434930798</v>
      </c>
      <c r="P101" s="127">
        <v>15.088407311782399</v>
      </c>
      <c r="Q101" s="140">
        <v>15.562481143844099</v>
      </c>
      <c r="R101" s="138">
        <v>15.8359689703104</v>
      </c>
      <c r="S101" s="127">
        <v>16.2190464652363</v>
      </c>
      <c r="T101" s="127">
        <v>16.598744488137601</v>
      </c>
      <c r="U101" s="127">
        <v>17.053389473651698</v>
      </c>
      <c r="V101" s="127">
        <v>17.4073112283798</v>
      </c>
      <c r="W101" s="139">
        <v>18.0577660652995</v>
      </c>
      <c r="X101" s="127">
        <v>18.617848083907099</v>
      </c>
      <c r="Y101" s="127">
        <v>19.341977905039201</v>
      </c>
      <c r="Z101" s="139">
        <v>20.605838090372199</v>
      </c>
      <c r="AA101" s="127">
        <v>21.716823930501999</v>
      </c>
      <c r="AB101" s="127">
        <v>22.401634654609499</v>
      </c>
      <c r="AC101" s="140">
        <v>22.977317114186899</v>
      </c>
      <c r="AD101" s="138">
        <v>23.645093304029899</v>
      </c>
      <c r="AE101" s="127">
        <v>24.5354781843225</v>
      </c>
      <c r="AF101" s="127">
        <v>25.683625746346902</v>
      </c>
      <c r="AG101" s="127">
        <v>26.56834907572</v>
      </c>
      <c r="AH101" s="127">
        <v>27.381093392081301</v>
      </c>
      <c r="AI101" s="128">
        <v>28.1253129897141</v>
      </c>
      <c r="AJ101" s="127">
        <v>28.743469551564299</v>
      </c>
      <c r="AK101" s="127">
        <v>29.8799822523378</v>
      </c>
      <c r="AL101" s="128">
        <v>31.638617094680502</v>
      </c>
      <c r="AM101" s="127">
        <v>32.680629282528898</v>
      </c>
      <c r="AN101" s="127">
        <v>34.071038848326999</v>
      </c>
      <c r="AO101" s="129">
        <v>35.346558835663899</v>
      </c>
      <c r="AP101" s="72">
        <v>36.142879666207925</v>
      </c>
      <c r="AQ101" s="72">
        <v>36.870663307647114</v>
      </c>
      <c r="AR101" s="72">
        <v>38.103422374052258</v>
      </c>
      <c r="AS101" s="72">
        <v>38.673667749486739</v>
      </c>
      <c r="AT101" s="72">
        <v>39.270300441541643</v>
      </c>
      <c r="AU101" s="132">
        <v>40.151299999999999</v>
      </c>
      <c r="AV101" s="73">
        <f t="shared" si="0"/>
        <v>40.927950175192294</v>
      </c>
      <c r="AW101" s="73">
        <f t="shared" si="1"/>
        <v>42.03304999762608</v>
      </c>
      <c r="AX101" s="73">
        <f t="shared" si="2"/>
        <v>43.224906229194254</v>
      </c>
      <c r="AY101" s="73">
        <f t="shared" si="3"/>
        <v>44.850581917563829</v>
      </c>
      <c r="AZ101" s="73">
        <f t="shared" si="4"/>
        <v>46.267727970523701</v>
      </c>
      <c r="BA101" s="73">
        <f t="shared" si="5"/>
        <v>48.121012970309266</v>
      </c>
      <c r="BB101" s="73">
        <f t="shared" si="6"/>
        <v>50.069446942596677</v>
      </c>
      <c r="BC101" s="73">
        <f t="shared" si="7"/>
        <v>51.859245255749613</v>
      </c>
      <c r="BD101" s="73">
        <f t="shared" si="8"/>
        <v>54.354093714028373</v>
      </c>
      <c r="BE101" s="73">
        <f t="shared" si="9"/>
        <v>56.5719002885455</v>
      </c>
      <c r="BF101" s="73">
        <f t="shared" si="10"/>
        <v>58.451772130975094</v>
      </c>
      <c r="BG101" s="133">
        <f t="shared" si="11"/>
        <v>60.307351680031992</v>
      </c>
      <c r="BS101" s="133">
        <f t="shared" si="12"/>
        <v>98.893552208925243</v>
      </c>
      <c r="BT101" s="134"/>
    </row>
    <row r="102" spans="2:72" ht="15" hidden="1" customHeight="1" x14ac:dyDescent="0.35">
      <c r="B102" s="135">
        <v>36770</v>
      </c>
      <c r="C102" s="136">
        <v>8.1161813156503708</v>
      </c>
      <c r="D102" s="72">
        <v>200009</v>
      </c>
      <c r="E102" s="137">
        <v>12.321065302862401</v>
      </c>
      <c r="F102" s="138">
        <v>12.5164650775005</v>
      </c>
      <c r="G102" s="127">
        <v>12.7752074488606</v>
      </c>
      <c r="H102" s="127">
        <v>13.078515113421201</v>
      </c>
      <c r="I102" s="127">
        <v>13.425858265374201</v>
      </c>
      <c r="J102" s="127">
        <v>13.6184858003191</v>
      </c>
      <c r="K102" s="139">
        <v>13.780828156749701</v>
      </c>
      <c r="L102" s="127">
        <v>14.0195487969926</v>
      </c>
      <c r="M102" s="127">
        <v>14.216279246683399</v>
      </c>
      <c r="N102" s="139">
        <v>14.486110576816101</v>
      </c>
      <c r="O102" s="127">
        <v>14.705536428794799</v>
      </c>
      <c r="P102" s="127">
        <v>14.907749752545399</v>
      </c>
      <c r="Q102" s="140">
        <v>15.376147371099</v>
      </c>
      <c r="R102" s="138">
        <v>15.646360654256</v>
      </c>
      <c r="S102" s="127">
        <v>16.024851459294698</v>
      </c>
      <c r="T102" s="127">
        <v>16.4000032556362</v>
      </c>
      <c r="U102" s="127">
        <v>16.849204654447998</v>
      </c>
      <c r="V102" s="127">
        <v>17.198888808808501</v>
      </c>
      <c r="W102" s="139">
        <v>17.841555575005799</v>
      </c>
      <c r="X102" s="127">
        <v>18.394931580953301</v>
      </c>
      <c r="Y102" s="127">
        <v>19.110391200959899</v>
      </c>
      <c r="Z102" s="139">
        <v>20.359118848339701</v>
      </c>
      <c r="AA102" s="127">
        <v>21.456802556171699</v>
      </c>
      <c r="AB102" s="127">
        <v>22.133413857278398</v>
      </c>
      <c r="AC102" s="140">
        <v>22.702203515919798</v>
      </c>
      <c r="AD102" s="138">
        <v>23.3619842418227</v>
      </c>
      <c r="AE102" s="127">
        <v>24.241708304447101</v>
      </c>
      <c r="AF102" s="127">
        <v>25.376108786881701</v>
      </c>
      <c r="AG102" s="127">
        <v>26.2502390858585</v>
      </c>
      <c r="AH102" s="127">
        <v>27.053252195907302</v>
      </c>
      <c r="AI102" s="128">
        <v>27.788561052116801</v>
      </c>
      <c r="AJ102" s="127">
        <v>28.399316259179699</v>
      </c>
      <c r="AK102" s="127">
        <v>29.5222211876867</v>
      </c>
      <c r="AL102" s="128">
        <v>31.259799422022802</v>
      </c>
      <c r="AM102" s="127">
        <v>32.289335317664701</v>
      </c>
      <c r="AN102" s="127">
        <v>33.663097135737999</v>
      </c>
      <c r="AO102" s="129">
        <v>34.923344979176001</v>
      </c>
      <c r="AP102" s="72">
        <v>35.710131246220847</v>
      </c>
      <c r="AQ102" s="72">
        <v>36.429200938361198</v>
      </c>
      <c r="AR102" s="72">
        <v>37.647199848875658</v>
      </c>
      <c r="AS102" s="72">
        <v>38.210617523044959</v>
      </c>
      <c r="AT102" s="72">
        <v>38.800106571395105</v>
      </c>
      <c r="AU102" s="132">
        <v>39.6706</v>
      </c>
      <c r="AV102" s="73">
        <f t="shared" si="0"/>
        <v>40.437908818908681</v>
      </c>
      <c r="AW102" s="73">
        <f t="shared" si="1"/>
        <v>41.529776983917742</v>
      </c>
      <c r="AX102" s="73">
        <f t="shared" si="2"/>
        <v>42.707362800238819</v>
      </c>
      <c r="AY102" s="73">
        <f t="shared" si="3"/>
        <v>44.313573836315868</v>
      </c>
      <c r="AZ102" s="73">
        <f t="shared" si="4"/>
        <v>45.713752018398459</v>
      </c>
      <c r="BA102" s="73">
        <f t="shared" si="5"/>
        <v>47.544847138383361</v>
      </c>
      <c r="BB102" s="73">
        <f t="shared" si="6"/>
        <v>49.469951986629091</v>
      </c>
      <c r="BC102" s="73">
        <f t="shared" si="7"/>
        <v>51.238320563157124</v>
      </c>
      <c r="BD102" s="73">
        <f t="shared" si="8"/>
        <v>53.703297529778382</v>
      </c>
      <c r="BE102" s="73">
        <f t="shared" si="9"/>
        <v>55.894549709631249</v>
      </c>
      <c r="BF102" s="73">
        <f t="shared" si="10"/>
        <v>57.751913340841853</v>
      </c>
      <c r="BG102" s="133">
        <f t="shared" si="11"/>
        <v>59.585275536842474</v>
      </c>
      <c r="BS102" s="133">
        <f t="shared" si="12"/>
        <v>97.709473107853128</v>
      </c>
      <c r="BT102" s="134"/>
    </row>
    <row r="103" spans="2:72" ht="15" hidden="1" customHeight="1" x14ac:dyDescent="0.35">
      <c r="B103" s="135">
        <v>36800</v>
      </c>
      <c r="C103" s="136">
        <v>8.1327541752145294</v>
      </c>
      <c r="D103" s="72">
        <v>200010</v>
      </c>
      <c r="E103" s="137">
        <v>12.295957537332299</v>
      </c>
      <c r="F103" s="138">
        <v>12.4909591279169</v>
      </c>
      <c r="G103" s="127">
        <v>12.749174236200901</v>
      </c>
      <c r="H103" s="127">
        <v>13.051863822897401</v>
      </c>
      <c r="I103" s="127">
        <v>13.3984991618323</v>
      </c>
      <c r="J103" s="127">
        <v>13.5907341619709</v>
      </c>
      <c r="K103" s="139">
        <v>13.7527456984828</v>
      </c>
      <c r="L103" s="127">
        <v>13.9909798757687</v>
      </c>
      <c r="M103" s="127">
        <v>14.1873094297672</v>
      </c>
      <c r="N103" s="139">
        <v>14.456590899834801</v>
      </c>
      <c r="O103" s="127">
        <v>14.6755696076172</v>
      </c>
      <c r="P103" s="127">
        <v>14.8773708627199</v>
      </c>
      <c r="Q103" s="140">
        <v>15.344813984459099</v>
      </c>
      <c r="R103" s="138">
        <v>15.6144766292103</v>
      </c>
      <c r="S103" s="127">
        <v>15.9921961487996</v>
      </c>
      <c r="T103" s="127">
        <v>16.366583463896301</v>
      </c>
      <c r="U103" s="127">
        <v>16.8148694837924</v>
      </c>
      <c r="V103" s="127">
        <v>17.1638410546594</v>
      </c>
      <c r="W103" s="139">
        <v>17.8051981998067</v>
      </c>
      <c r="X103" s="127">
        <v>18.3574465406809</v>
      </c>
      <c r="Y103" s="127">
        <v>19.071448202958699</v>
      </c>
      <c r="Z103" s="139">
        <v>20.3176312034098</v>
      </c>
      <c r="AA103" s="127">
        <v>21.413078060410701</v>
      </c>
      <c r="AB103" s="127">
        <v>22.088310568573299</v>
      </c>
      <c r="AC103" s="140">
        <v>22.655941152326701</v>
      </c>
      <c r="AD103" s="138">
        <v>23.314377382493301</v>
      </c>
      <c r="AE103" s="127">
        <v>24.192308750658899</v>
      </c>
      <c r="AF103" s="127">
        <v>25.324397561121099</v>
      </c>
      <c r="AG103" s="127">
        <v>26.196746564564599</v>
      </c>
      <c r="AH103" s="127">
        <v>26.998123301102702</v>
      </c>
      <c r="AI103" s="128">
        <v>27.731933750973202</v>
      </c>
      <c r="AJ103" s="127">
        <v>28.341444366098798</v>
      </c>
      <c r="AK103" s="127">
        <v>29.462061048178601</v>
      </c>
      <c r="AL103" s="128">
        <v>31.196098459880901</v>
      </c>
      <c r="AM103" s="127">
        <v>32.223536375742903</v>
      </c>
      <c r="AN103" s="127">
        <v>33.594498753282799</v>
      </c>
      <c r="AO103" s="129">
        <v>34.852178474031298</v>
      </c>
      <c r="AP103" s="72">
        <v>35.637361434492725</v>
      </c>
      <c r="AQ103" s="72">
        <v>36.35496581232897</v>
      </c>
      <c r="AR103" s="72">
        <v>37.570482694681957</v>
      </c>
      <c r="AS103" s="72">
        <v>38.132752240949095</v>
      </c>
      <c r="AT103" s="72">
        <v>38.72104003336522</v>
      </c>
      <c r="AU103" s="132">
        <v>39.589799999999997</v>
      </c>
      <c r="AV103" s="73">
        <f t="shared" si="0"/>
        <v>40.355504780930197</v>
      </c>
      <c r="AW103" s="73">
        <f t="shared" si="1"/>
        <v>41.445147945973517</v>
      </c>
      <c r="AX103" s="73">
        <f t="shared" si="2"/>
        <v>42.620334087604057</v>
      </c>
      <c r="AY103" s="73">
        <f t="shared" si="3"/>
        <v>44.223272000043302</v>
      </c>
      <c r="AZ103" s="73">
        <f t="shared" si="4"/>
        <v>45.620596910543291</v>
      </c>
      <c r="BA103" s="73">
        <f t="shared" si="5"/>
        <v>47.447960639953934</v>
      </c>
      <c r="BB103" s="73">
        <f t="shared" si="6"/>
        <v>49.369142525374421</v>
      </c>
      <c r="BC103" s="73">
        <f t="shared" si="7"/>
        <v>51.133907534962511</v>
      </c>
      <c r="BD103" s="73">
        <f t="shared" si="8"/>
        <v>53.593861391796288</v>
      </c>
      <c r="BE103" s="73">
        <f t="shared" si="9"/>
        <v>55.780648255980694</v>
      </c>
      <c r="BF103" s="73">
        <f t="shared" si="10"/>
        <v>57.634226966860929</v>
      </c>
      <c r="BG103" s="133">
        <f t="shared" si="11"/>
        <v>59.463853152458434</v>
      </c>
      <c r="BS103" s="133">
        <f t="shared" si="12"/>
        <v>97.510361547240677</v>
      </c>
      <c r="BT103" s="134"/>
    </row>
    <row r="104" spans="2:72" ht="15" hidden="1" customHeight="1" x14ac:dyDescent="0.35">
      <c r="B104" s="135">
        <v>36831</v>
      </c>
      <c r="C104" s="136">
        <v>8.1229611218357096</v>
      </c>
      <c r="D104" s="72">
        <v>200011</v>
      </c>
      <c r="E104" s="137">
        <v>12.310781561072</v>
      </c>
      <c r="F104" s="138">
        <v>12.5060182458491</v>
      </c>
      <c r="G104" s="127">
        <v>12.7645446586316</v>
      </c>
      <c r="H104" s="127">
        <v>13.0675991683205</v>
      </c>
      <c r="I104" s="127">
        <v>13.414652411308699</v>
      </c>
      <c r="J104" s="127">
        <v>13.607119170234499</v>
      </c>
      <c r="K104" s="139">
        <v>13.769326028083199</v>
      </c>
      <c r="L104" s="127">
        <v>14.007847420828901</v>
      </c>
      <c r="M104" s="127">
        <v>14.204413670014601</v>
      </c>
      <c r="N104" s="139">
        <v>14.474019786202</v>
      </c>
      <c r="O104" s="127">
        <v>14.6932624950232</v>
      </c>
      <c r="P104" s="127">
        <v>14.8953070420035</v>
      </c>
      <c r="Q104" s="140">
        <v>15.3633137138292</v>
      </c>
      <c r="R104" s="138">
        <v>15.6333014642451</v>
      </c>
      <c r="S104" s="127">
        <v>16.0114763630196</v>
      </c>
      <c r="T104" s="127">
        <v>16.386315039991199</v>
      </c>
      <c r="U104" s="127">
        <v>16.835141514144699</v>
      </c>
      <c r="V104" s="127">
        <v>17.184533805629499</v>
      </c>
      <c r="W104" s="139">
        <v>17.826664171855001</v>
      </c>
      <c r="X104" s="127">
        <v>18.3795783041075</v>
      </c>
      <c r="Y104" s="127">
        <v>19.094440767795799</v>
      </c>
      <c r="Z104" s="139">
        <v>20.342126168228901</v>
      </c>
      <c r="AA104" s="127">
        <v>21.438893697504799</v>
      </c>
      <c r="AB104" s="127">
        <v>22.1149402669311</v>
      </c>
      <c r="AC104" s="140">
        <v>22.683255186916401</v>
      </c>
      <c r="AD104" s="138">
        <v>23.342485228730201</v>
      </c>
      <c r="AE104" s="127">
        <v>24.221475032190799</v>
      </c>
      <c r="AF104" s="127">
        <v>25.354928690518701</v>
      </c>
      <c r="AG104" s="127">
        <v>26.2283293991505</v>
      </c>
      <c r="AH104" s="127">
        <v>27.030672276611799</v>
      </c>
      <c r="AI104" s="128">
        <v>27.765367409395001</v>
      </c>
      <c r="AJ104" s="127">
        <v>28.375612851377401</v>
      </c>
      <c r="AK104" s="127">
        <v>29.4975805505088</v>
      </c>
      <c r="AL104" s="128">
        <v>31.233708520158999</v>
      </c>
      <c r="AM104" s="127">
        <v>32.262385116620599</v>
      </c>
      <c r="AN104" s="127">
        <v>33.635000328335401</v>
      </c>
      <c r="AO104" s="129">
        <v>34.894196309528098</v>
      </c>
      <c r="AP104" s="72">
        <v>35.680325887673504</v>
      </c>
      <c r="AQ104" s="72">
        <v>36.398795410359227</v>
      </c>
      <c r="AR104" s="72">
        <v>37.615777721579001</v>
      </c>
      <c r="AS104" s="72">
        <v>38.178725140803706</v>
      </c>
      <c r="AT104" s="72">
        <v>38.767722173811634</v>
      </c>
      <c r="AU104" s="132">
        <v>39.637500000000003</v>
      </c>
      <c r="AV104" s="73">
        <f t="shared" si="0"/>
        <v>40.404157434380245</v>
      </c>
      <c r="AW104" s="73">
        <f t="shared" si="1"/>
        <v>41.495114274759331</v>
      </c>
      <c r="AX104" s="73">
        <f t="shared" si="2"/>
        <v>42.671717222458788</v>
      </c>
      <c r="AY104" s="73">
        <f t="shared" si="3"/>
        <v>44.276587639104818</v>
      </c>
      <c r="AZ104" s="73">
        <f t="shared" si="4"/>
        <v>45.675597166486604</v>
      </c>
      <c r="BA104" s="73">
        <f t="shared" si="5"/>
        <v>47.505163968185329</v>
      </c>
      <c r="BB104" s="73">
        <f t="shared" si="6"/>
        <v>49.428662033195025</v>
      </c>
      <c r="BC104" s="73">
        <f t="shared" si="7"/>
        <v>51.195554645966325</v>
      </c>
      <c r="BD104" s="73">
        <f t="shared" si="8"/>
        <v>53.658474226637516</v>
      </c>
      <c r="BE104" s="73">
        <f t="shared" si="9"/>
        <v>55.847897484147936</v>
      </c>
      <c r="BF104" s="73">
        <f t="shared" si="10"/>
        <v>57.703710872134863</v>
      </c>
      <c r="BG104" s="133">
        <f t="shared" si="11"/>
        <v>59.535542857640813</v>
      </c>
      <c r="BS104" s="133">
        <f t="shared" si="12"/>
        <v>97.627920176575145</v>
      </c>
      <c r="BT104" s="134"/>
    </row>
    <row r="105" spans="2:72" ht="15" hidden="1" customHeight="1" x14ac:dyDescent="0.35">
      <c r="B105" s="141">
        <v>36861</v>
      </c>
      <c r="C105" s="142">
        <v>7.9722987621614898</v>
      </c>
      <c r="D105" s="109">
        <v>200012</v>
      </c>
      <c r="E105" s="143">
        <v>12.5434335796126</v>
      </c>
      <c r="F105" s="144">
        <v>12.742359892751599</v>
      </c>
      <c r="G105" s="145">
        <v>13.0057719979235</v>
      </c>
      <c r="H105" s="145">
        <v>13.3145537023528</v>
      </c>
      <c r="I105" s="145">
        <v>13.668165638395701</v>
      </c>
      <c r="J105" s="145">
        <v>13.8642696789793</v>
      </c>
      <c r="K105" s="146">
        <v>14.0295419598243</v>
      </c>
      <c r="L105" s="145">
        <v>14.272570985429301</v>
      </c>
      <c r="M105" s="145">
        <v>14.472851989395</v>
      </c>
      <c r="N105" s="146">
        <v>14.747553184788501</v>
      </c>
      <c r="O105" s="145">
        <v>14.9709391934078</v>
      </c>
      <c r="P105" s="145">
        <v>15.1768020253164</v>
      </c>
      <c r="Q105" s="147">
        <v>15.653653196279</v>
      </c>
      <c r="R105" s="144">
        <v>15.928743238113499</v>
      </c>
      <c r="S105" s="145">
        <v>16.3140649742456</v>
      </c>
      <c r="T105" s="145">
        <v>16.695987439877602</v>
      </c>
      <c r="U105" s="145">
        <v>17.153295941323101</v>
      </c>
      <c r="V105" s="145">
        <v>17.509291129746099</v>
      </c>
      <c r="W105" s="146">
        <v>18.1635566252587</v>
      </c>
      <c r="X105" s="145">
        <v>18.726919857619801</v>
      </c>
      <c r="Y105" s="145">
        <v>19.4552919587208</v>
      </c>
      <c r="Z105" s="146">
        <v>20.726556408580901</v>
      </c>
      <c r="AA105" s="145">
        <v>21.844050906188599</v>
      </c>
      <c r="AB105" s="145">
        <v>22.532873561212998</v>
      </c>
      <c r="AC105" s="147">
        <v>23.111928628982302</v>
      </c>
      <c r="AD105" s="138">
        <v>23.7836169537369</v>
      </c>
      <c r="AE105" s="127">
        <v>24.679218111321301</v>
      </c>
      <c r="AF105" s="127">
        <v>25.8340920409962</v>
      </c>
      <c r="AG105" s="127">
        <v>26.7239984797354</v>
      </c>
      <c r="AH105" s="127">
        <v>27.541504219853099</v>
      </c>
      <c r="AI105" s="128">
        <v>28.290083792450801</v>
      </c>
      <c r="AJ105" s="127">
        <v>28.911861794992198</v>
      </c>
      <c r="AK105" s="127">
        <v>30.0550327011373</v>
      </c>
      <c r="AL105" s="128">
        <v>31.823970421702199</v>
      </c>
      <c r="AM105" s="127">
        <v>32.872087188180998</v>
      </c>
      <c r="AN105" s="127">
        <v>34.270642402007098</v>
      </c>
      <c r="AO105" s="129">
        <v>35.553634962264198</v>
      </c>
      <c r="AP105" s="72">
        <v>36.354621000357497</v>
      </c>
      <c r="AQ105" s="72">
        <v>37.086668327497264</v>
      </c>
      <c r="AR105" s="72">
        <v>38.326649454009861</v>
      </c>
      <c r="AS105" s="72">
        <v>38.90023558473839</v>
      </c>
      <c r="AT105" s="72">
        <v>39.50036362092137</v>
      </c>
      <c r="AU105" s="132">
        <v>40.386600000000001</v>
      </c>
      <c r="AV105" s="73">
        <f t="shared" si="0"/>
        <v>41.167724616358505</v>
      </c>
      <c r="AW105" s="73">
        <f t="shared" si="1"/>
        <v>42.279298613316612</v>
      </c>
      <c r="AX105" s="73">
        <f t="shared" si="2"/>
        <v>43.478137277688077</v>
      </c>
      <c r="AY105" s="73">
        <f t="shared" si="3"/>
        <v>45.113336909427105</v>
      </c>
      <c r="AZ105" s="73">
        <f t="shared" si="4"/>
        <v>46.538785244847858</v>
      </c>
      <c r="BA105" s="73">
        <f t="shared" si="5"/>
        <v>48.402927626281979</v>
      </c>
      <c r="BB105" s="73">
        <f t="shared" si="6"/>
        <v>50.362776405928543</v>
      </c>
      <c r="BC105" s="73">
        <f t="shared" si="7"/>
        <v>52.163060167008858</v>
      </c>
      <c r="BD105" s="73">
        <f t="shared" si="8"/>
        <v>54.672524575813298</v>
      </c>
      <c r="BE105" s="73">
        <f t="shared" si="9"/>
        <v>56.903324064213074</v>
      </c>
      <c r="BF105" s="73">
        <f t="shared" si="10"/>
        <v>58.79420904603893</v>
      </c>
      <c r="BG105" s="133">
        <f t="shared" si="11"/>
        <v>60.660659419251694</v>
      </c>
      <c r="BS105" s="133">
        <f t="shared" si="12"/>
        <v>99.472915360862658</v>
      </c>
      <c r="BT105" s="134"/>
    </row>
    <row r="106" spans="2:72" ht="15" hidden="1" customHeight="1" x14ac:dyDescent="0.35">
      <c r="B106" s="119">
        <v>36892</v>
      </c>
      <c r="C106" s="120">
        <v>7.9753120093549699</v>
      </c>
      <c r="D106" s="121">
        <v>200101</v>
      </c>
      <c r="E106" s="122">
        <v>12.5386943962444</v>
      </c>
      <c r="F106" s="123">
        <v>12.737545550674501</v>
      </c>
      <c r="G106" s="124">
        <v>13.000858132995599</v>
      </c>
      <c r="H106" s="124">
        <v>13.3095231729479</v>
      </c>
      <c r="I106" s="124">
        <v>13.663001506672501</v>
      </c>
      <c r="J106" s="124">
        <v>13.8590314548634</v>
      </c>
      <c r="K106" s="125">
        <v>14.0242412922283</v>
      </c>
      <c r="L106" s="124">
        <v>14.2671784961555</v>
      </c>
      <c r="M106" s="124">
        <v>14.467383829580299</v>
      </c>
      <c r="N106" s="125">
        <v>14.7419812368581</v>
      </c>
      <c r="O106" s="124">
        <v>14.9652828453608</v>
      </c>
      <c r="P106" s="124">
        <v>15.171067897792</v>
      </c>
      <c r="Q106" s="126">
        <v>15.647738903959601</v>
      </c>
      <c r="R106" s="123">
        <v>15.9227250107636</v>
      </c>
      <c r="S106" s="124">
        <v>16.307901163921901</v>
      </c>
      <c r="T106" s="124">
        <v>16.689679330898699</v>
      </c>
      <c r="U106" s="124">
        <v>17.146815051196999</v>
      </c>
      <c r="V106" s="124">
        <v>17.502675736856801</v>
      </c>
      <c r="W106" s="125">
        <v>18.1566940365649</v>
      </c>
      <c r="X106" s="124">
        <v>18.719844417983499</v>
      </c>
      <c r="Y106" s="124">
        <v>19.447941324184601</v>
      </c>
      <c r="Z106" s="125">
        <v>20.7187254625495</v>
      </c>
      <c r="AA106" s="124">
        <v>21.835797746310998</v>
      </c>
      <c r="AB106" s="124">
        <v>22.5243601490807</v>
      </c>
      <c r="AC106" s="126">
        <v>23.103196437188998</v>
      </c>
      <c r="AD106" s="138">
        <v>23.774630983413399</v>
      </c>
      <c r="AE106" s="127">
        <v>24.6698937633053</v>
      </c>
      <c r="AF106" s="127">
        <v>25.824331356367502</v>
      </c>
      <c r="AG106" s="127">
        <v>26.7139015690035</v>
      </c>
      <c r="AH106" s="127">
        <v>27.531098437584301</v>
      </c>
      <c r="AI106" s="128">
        <v>28.279395180457801</v>
      </c>
      <c r="AJ106" s="127">
        <v>28.900938261679599</v>
      </c>
      <c r="AK106" s="127">
        <v>30.043677252870101</v>
      </c>
      <c r="AL106" s="128">
        <v>31.8119466301005</v>
      </c>
      <c r="AM106" s="127">
        <v>32.859667395156301</v>
      </c>
      <c r="AN106" s="127">
        <v>34.257694204254399</v>
      </c>
      <c r="AO106" s="129">
        <v>35.5402020218798</v>
      </c>
      <c r="AP106" s="72">
        <v>36.340885429940812</v>
      </c>
      <c r="AQ106" s="72">
        <v>37.072656173600031</v>
      </c>
      <c r="AR106" s="72">
        <v>38.312168808140768</v>
      </c>
      <c r="AS106" s="72">
        <v>38.88553822549224</v>
      </c>
      <c r="AT106" s="72">
        <v>39.485439520186162</v>
      </c>
      <c r="AU106" s="132">
        <v>40.371299999999998</v>
      </c>
      <c r="AV106" s="73">
        <f t="shared" si="0"/>
        <v>41.152170550195734</v>
      </c>
      <c r="AW106" s="73">
        <f t="shared" si="1"/>
        <v>42.26332457020213</v>
      </c>
      <c r="AX106" s="73">
        <f t="shared" si="2"/>
        <v>43.461710287123189</v>
      </c>
      <c r="AY106" s="73">
        <f t="shared" si="3"/>
        <v>45.096292104700801</v>
      </c>
      <c r="AZ106" s="73">
        <f t="shared" si="4"/>
        <v>46.521201874584413</v>
      </c>
      <c r="BA106" s="73">
        <f t="shared" si="5"/>
        <v>48.384639942282277</v>
      </c>
      <c r="BB106" s="73">
        <f t="shared" si="6"/>
        <v>50.343748248223484</v>
      </c>
      <c r="BC106" s="73">
        <f t="shared" si="7"/>
        <v>52.143351822750077</v>
      </c>
      <c r="BD106" s="73">
        <f t="shared" si="8"/>
        <v>54.651868101051527</v>
      </c>
      <c r="BE106" s="73">
        <f t="shared" si="9"/>
        <v>56.881824744646011</v>
      </c>
      <c r="BF106" s="73">
        <f t="shared" si="10"/>
        <v>58.771995308796669</v>
      </c>
      <c r="BG106" s="133">
        <f t="shared" si="11"/>
        <v>60.63774049626344</v>
      </c>
      <c r="BS106" s="133">
        <f t="shared" si="12"/>
        <v>99.435332319260411</v>
      </c>
      <c r="BT106" s="134"/>
    </row>
    <row r="107" spans="2:72" ht="15" hidden="1" customHeight="1" x14ac:dyDescent="0.35">
      <c r="B107" s="135">
        <v>36923</v>
      </c>
      <c r="C107" s="136">
        <v>7.9843517509354198</v>
      </c>
      <c r="D107" s="72">
        <v>200102</v>
      </c>
      <c r="E107" s="137">
        <v>12.524498308617799</v>
      </c>
      <c r="F107" s="138">
        <v>12.7231243272941</v>
      </c>
      <c r="G107" s="127">
        <v>12.986138791775099</v>
      </c>
      <c r="H107" s="127">
        <v>13.2944543666384</v>
      </c>
      <c r="I107" s="127">
        <v>13.6475324984566</v>
      </c>
      <c r="J107" s="127">
        <v>13.843340505013501</v>
      </c>
      <c r="K107" s="139">
        <v>14.0083632947279</v>
      </c>
      <c r="L107" s="127">
        <v>14.2510254494573</v>
      </c>
      <c r="M107" s="127">
        <v>14.451004113951001</v>
      </c>
      <c r="N107" s="139">
        <v>14.7252906269098</v>
      </c>
      <c r="O107" s="127">
        <v>14.948339417287899</v>
      </c>
      <c r="P107" s="127">
        <v>15.153891483529</v>
      </c>
      <c r="Q107" s="140">
        <v>15.6300228112294</v>
      </c>
      <c r="R107" s="138">
        <v>15.9046975836357</v>
      </c>
      <c r="S107" s="127">
        <v>16.289437647178101</v>
      </c>
      <c r="T107" s="127">
        <v>16.6707835716789</v>
      </c>
      <c r="U107" s="127">
        <v>17.127401731014501</v>
      </c>
      <c r="V107" s="127">
        <v>17.4828595175114</v>
      </c>
      <c r="W107" s="139">
        <v>18.136137349288902</v>
      </c>
      <c r="X107" s="127">
        <v>18.698650141823801</v>
      </c>
      <c r="Y107" s="127">
        <v>19.425922709608599</v>
      </c>
      <c r="Z107" s="139">
        <v>20.695268088688799</v>
      </c>
      <c r="AA107" s="127">
        <v>21.811075643003502</v>
      </c>
      <c r="AB107" s="127">
        <v>22.4988584676213</v>
      </c>
      <c r="AC107" s="140">
        <v>23.077039407540301</v>
      </c>
      <c r="AD107" s="138">
        <v>23.7477137674685</v>
      </c>
      <c r="AE107" s="127">
        <v>24.641962946703799</v>
      </c>
      <c r="AF107" s="127">
        <v>25.795093505978201</v>
      </c>
      <c r="AG107" s="127">
        <v>26.683656562981401</v>
      </c>
      <c r="AH107" s="127">
        <v>27.4999282157472</v>
      </c>
      <c r="AI107" s="128">
        <v>28.247377750307301</v>
      </c>
      <c r="AJ107" s="127">
        <v>28.8682171314654</v>
      </c>
      <c r="AK107" s="127">
        <v>30.0096623338179</v>
      </c>
      <c r="AL107" s="128">
        <v>31.775929707790802</v>
      </c>
      <c r="AM107" s="127">
        <v>32.822464261960498</v>
      </c>
      <c r="AN107" s="127">
        <v>34.218908249876499</v>
      </c>
      <c r="AO107" s="129">
        <v>35.499964034875198</v>
      </c>
      <c r="AP107" s="72">
        <v>36.299740923368567</v>
      </c>
      <c r="AQ107" s="72">
        <v>37.030683169157804</v>
      </c>
      <c r="AR107" s="72">
        <v>38.268792449456214</v>
      </c>
      <c r="AS107" s="72">
        <v>38.841512708112688</v>
      </c>
      <c r="AT107" s="72">
        <v>39.440734805190196</v>
      </c>
      <c r="AU107" s="132">
        <v>40.325600000000001</v>
      </c>
      <c r="AV107" s="73">
        <f t="shared" si="0"/>
        <v>41.105578791859841</v>
      </c>
      <c r="AW107" s="73">
        <f t="shared" si="1"/>
        <v>42.215474782972933</v>
      </c>
      <c r="AX107" s="73">
        <f t="shared" si="2"/>
        <v>43.412503708819074</v>
      </c>
      <c r="AY107" s="73">
        <f t="shared" si="3"/>
        <v>45.045234881825415</v>
      </c>
      <c r="AZ107" s="73">
        <f t="shared" si="4"/>
        <v>46.468531394115047</v>
      </c>
      <c r="BA107" s="73">
        <f t="shared" si="5"/>
        <v>48.329859710250282</v>
      </c>
      <c r="BB107" s="73">
        <f t="shared" si="6"/>
        <v>50.286749948480256</v>
      </c>
      <c r="BC107" s="73">
        <f t="shared" si="7"/>
        <v>52.084316043726318</v>
      </c>
      <c r="BD107" s="73">
        <f t="shared" si="8"/>
        <v>54.589992224345004</v>
      </c>
      <c r="BE107" s="73">
        <f t="shared" si="9"/>
        <v>56.817424150539445</v>
      </c>
      <c r="BF107" s="73">
        <f t="shared" si="10"/>
        <v>58.705454697068646</v>
      </c>
      <c r="BG107" s="133">
        <f t="shared" si="11"/>
        <v>60.569087520892658</v>
      </c>
      <c r="BS107" s="133">
        <f t="shared" si="12"/>
        <v>99.322753397868709</v>
      </c>
      <c r="BT107" s="134"/>
    </row>
    <row r="108" spans="2:72" ht="15" hidden="1" customHeight="1" x14ac:dyDescent="0.35">
      <c r="B108" s="135">
        <v>36951</v>
      </c>
      <c r="C108" s="136">
        <v>7.9316199250494499</v>
      </c>
      <c r="D108" s="72">
        <v>200103</v>
      </c>
      <c r="E108" s="137">
        <v>12.607764989366499</v>
      </c>
      <c r="F108" s="138">
        <v>12.8077115343328</v>
      </c>
      <c r="G108" s="127">
        <v>13.072474599109499</v>
      </c>
      <c r="H108" s="127">
        <v>13.3828399498528</v>
      </c>
      <c r="I108" s="127">
        <v>13.738265452667999</v>
      </c>
      <c r="J108" s="127">
        <v>13.9353752505118</v>
      </c>
      <c r="K108" s="139">
        <v>14.1014951620117</v>
      </c>
      <c r="L108" s="127">
        <v>14.345770608680599</v>
      </c>
      <c r="M108" s="127">
        <v>14.5470787922658</v>
      </c>
      <c r="N108" s="139">
        <v>14.823188845533</v>
      </c>
      <c r="O108" s="127">
        <v>15.047720532228601</v>
      </c>
      <c r="P108" s="127">
        <v>15.2546391712341</v>
      </c>
      <c r="Q108" s="140">
        <v>15.733935965069801</v>
      </c>
      <c r="R108" s="138">
        <v>16.010436859051602</v>
      </c>
      <c r="S108" s="127">
        <v>16.397734791760001</v>
      </c>
      <c r="T108" s="127">
        <v>16.7816160201562</v>
      </c>
      <c r="U108" s="127">
        <v>17.241269916138499</v>
      </c>
      <c r="V108" s="127">
        <v>17.5990908943017</v>
      </c>
      <c r="W108" s="139">
        <v>18.256711916147101</v>
      </c>
      <c r="X108" s="127">
        <v>18.822964465114499</v>
      </c>
      <c r="Y108" s="127">
        <v>19.555072162517099</v>
      </c>
      <c r="Z108" s="139">
        <v>20.832856536424401</v>
      </c>
      <c r="AA108" s="127">
        <v>21.956082319326999</v>
      </c>
      <c r="AB108" s="127">
        <v>22.648437733718101</v>
      </c>
      <c r="AC108" s="140">
        <v>23.2304625966872</v>
      </c>
      <c r="AD108" s="138">
        <v>23.905595804102798</v>
      </c>
      <c r="AE108" s="127">
        <v>24.8057902243435</v>
      </c>
      <c r="AF108" s="127">
        <v>25.966587146914499</v>
      </c>
      <c r="AG108" s="127">
        <v>26.861057641850099</v>
      </c>
      <c r="AH108" s="127">
        <v>27.6827561172671</v>
      </c>
      <c r="AI108" s="128">
        <v>28.4351749240675</v>
      </c>
      <c r="AJ108" s="127">
        <v>29.0601418345904</v>
      </c>
      <c r="AK108" s="127">
        <v>30.209175712426301</v>
      </c>
      <c r="AL108" s="128">
        <v>31.987185770051699</v>
      </c>
      <c r="AM108" s="127">
        <v>33.040678004798202</v>
      </c>
      <c r="AN108" s="127">
        <v>34.446405977817498</v>
      </c>
      <c r="AO108" s="129">
        <v>35.7359786119899</v>
      </c>
      <c r="AP108" s="72">
        <v>36.541072660915887</v>
      </c>
      <c r="AQ108" s="72">
        <v>37.2768744334603</v>
      </c>
      <c r="AR108" s="72">
        <v>38.523215041484121</v>
      </c>
      <c r="AS108" s="72">
        <v>39.099742918917876</v>
      </c>
      <c r="AT108" s="72">
        <v>39.702948827069129</v>
      </c>
      <c r="AU108" s="132">
        <v>40.593699999999998</v>
      </c>
      <c r="AV108" s="73">
        <f t="shared" si="0"/>
        <v>41.378861203810622</v>
      </c>
      <c r="AW108" s="73">
        <f t="shared" si="1"/>
        <v>42.496136121638301</v>
      </c>
      <c r="AX108" s="73">
        <f t="shared" si="2"/>
        <v>43.701123260496999</v>
      </c>
      <c r="AY108" s="73">
        <f t="shared" si="3"/>
        <v>45.344709327805781</v>
      </c>
      <c r="AZ108" s="73">
        <f t="shared" si="4"/>
        <v>46.77746834896238</v>
      </c>
      <c r="BA108" s="73">
        <f t="shared" si="5"/>
        <v>48.651171342857083</v>
      </c>
      <c r="BB108" s="73">
        <f t="shared" si="6"/>
        <v>50.62107158362064</v>
      </c>
      <c r="BC108" s="73">
        <f t="shared" si="7"/>
        <v>52.430588445954477</v>
      </c>
      <c r="BD108" s="73">
        <f t="shared" si="8"/>
        <v>54.952923125257115</v>
      </c>
      <c r="BE108" s="73">
        <f t="shared" si="9"/>
        <v>57.195163697555984</v>
      </c>
      <c r="BF108" s="73">
        <f t="shared" si="10"/>
        <v>59.095746446408015</v>
      </c>
      <c r="BG108" s="133">
        <f t="shared" si="11"/>
        <v>60.971769269060751</v>
      </c>
      <c r="BS108" s="133">
        <f t="shared" si="12"/>
        <v>99.983081324343189</v>
      </c>
      <c r="BT108" s="134"/>
    </row>
    <row r="109" spans="2:72" ht="15" hidden="1" customHeight="1" x14ac:dyDescent="0.35">
      <c r="B109" s="135">
        <v>36982</v>
      </c>
      <c r="C109" s="136">
        <v>7.9165536890820203</v>
      </c>
      <c r="D109" s="72">
        <v>200104</v>
      </c>
      <c r="E109" s="137">
        <v>12.631759213344701</v>
      </c>
      <c r="F109" s="138">
        <v>12.8320862827092</v>
      </c>
      <c r="G109" s="127">
        <v>13.0973532261894</v>
      </c>
      <c r="H109" s="127">
        <v>13.4083092427443</v>
      </c>
      <c r="I109" s="127">
        <v>13.764411166727699</v>
      </c>
      <c r="J109" s="127">
        <v>13.9618960902691</v>
      </c>
      <c r="K109" s="139">
        <v>14.1283321496642</v>
      </c>
      <c r="L109" s="127">
        <v>14.3730724844227</v>
      </c>
      <c r="M109" s="127">
        <v>14.574763783782201</v>
      </c>
      <c r="N109" s="139">
        <v>14.851399310554401</v>
      </c>
      <c r="O109" s="127">
        <v>15.076358310384901</v>
      </c>
      <c r="P109" s="127">
        <v>15.2836707425943</v>
      </c>
      <c r="Q109" s="140">
        <v>15.763879700848801</v>
      </c>
      <c r="R109" s="138">
        <v>16.040906812156699</v>
      </c>
      <c r="S109" s="127">
        <v>16.428941823431401</v>
      </c>
      <c r="T109" s="127">
        <v>16.813553627959301</v>
      </c>
      <c r="U109" s="127">
        <v>17.274082305359499</v>
      </c>
      <c r="V109" s="127">
        <v>17.632584263593401</v>
      </c>
      <c r="W109" s="139">
        <v>18.2914568241615</v>
      </c>
      <c r="X109" s="127">
        <v>18.858787025710399</v>
      </c>
      <c r="Y109" s="127">
        <v>19.5922880197109</v>
      </c>
      <c r="Z109" s="139">
        <v>20.872504184224201</v>
      </c>
      <c r="AA109" s="127">
        <v>21.9978676125411</v>
      </c>
      <c r="AB109" s="127">
        <v>22.691540669741901</v>
      </c>
      <c r="AC109" s="140">
        <v>23.274673202066701</v>
      </c>
      <c r="AD109" s="138">
        <v>23.951091276182101</v>
      </c>
      <c r="AE109" s="127">
        <v>24.852998884015001</v>
      </c>
      <c r="AF109" s="127">
        <v>26.016004954787601</v>
      </c>
      <c r="AG109" s="127">
        <v>26.912177743937601</v>
      </c>
      <c r="AH109" s="127">
        <v>27.735440018908101</v>
      </c>
      <c r="AI109" s="128">
        <v>28.489290777001301</v>
      </c>
      <c r="AJ109" s="127">
        <v>29.115447081206799</v>
      </c>
      <c r="AK109" s="127">
        <v>30.2666677206334</v>
      </c>
      <c r="AL109" s="128">
        <v>32.048061563695299</v>
      </c>
      <c r="AM109" s="127">
        <v>33.103558731803197</v>
      </c>
      <c r="AN109" s="127">
        <v>34.511961988813503</v>
      </c>
      <c r="AO109" s="129">
        <v>35.803988848191203</v>
      </c>
      <c r="AP109" s="72">
        <v>36.610615096277797</v>
      </c>
      <c r="AQ109" s="72">
        <v>37.347817195727806</v>
      </c>
      <c r="AR109" s="72">
        <v>38.596529752762997</v>
      </c>
      <c r="AS109" s="72">
        <v>39.174154838070827</v>
      </c>
      <c r="AT109" s="72">
        <v>39.778508725874097</v>
      </c>
      <c r="AU109" s="132">
        <v>40.670999999999999</v>
      </c>
      <c r="AV109" s="73">
        <f t="shared" si="0"/>
        <v>41.457610582826376</v>
      </c>
      <c r="AW109" s="73">
        <f t="shared" si="1"/>
        <v>42.577011820794567</v>
      </c>
      <c r="AX109" s="73">
        <f t="shared" si="2"/>
        <v>43.784292207609987</v>
      </c>
      <c r="AY109" s="73">
        <f t="shared" si="3"/>
        <v>45.431006233939243</v>
      </c>
      <c r="AZ109" s="73">
        <f t="shared" si="4"/>
        <v>46.866491982702954</v>
      </c>
      <c r="BA109" s="73">
        <f t="shared" si="5"/>
        <v>48.743760878194188</v>
      </c>
      <c r="BB109" s="73">
        <f t="shared" si="6"/>
        <v>50.717410096483228</v>
      </c>
      <c r="BC109" s="73">
        <f t="shared" si="7"/>
        <v>52.530370705819323</v>
      </c>
      <c r="BD109" s="73">
        <f t="shared" si="8"/>
        <v>55.057505717559486</v>
      </c>
      <c r="BE109" s="73">
        <f t="shared" si="9"/>
        <v>57.304013566616</v>
      </c>
      <c r="BF109" s="73">
        <f t="shared" si="10"/>
        <v>59.208213372750073</v>
      </c>
      <c r="BG109" s="133">
        <f t="shared" si="11"/>
        <v>61.087806511936556</v>
      </c>
      <c r="BS109" s="133">
        <f t="shared" si="12"/>
        <v>100.17336219088499</v>
      </c>
      <c r="BT109" s="134"/>
    </row>
    <row r="110" spans="2:72" ht="15" hidden="1" customHeight="1" x14ac:dyDescent="0.35">
      <c r="B110" s="135">
        <v>37012</v>
      </c>
      <c r="C110" s="136">
        <v>7.9225801834689902</v>
      </c>
      <c r="D110" s="72">
        <v>200105</v>
      </c>
      <c r="E110" s="137">
        <v>12.622150572695601</v>
      </c>
      <c r="F110" s="138">
        <v>12.822325258628</v>
      </c>
      <c r="G110" s="127">
        <v>13.0873904206546</v>
      </c>
      <c r="H110" s="127">
        <v>13.3981099013026</v>
      </c>
      <c r="I110" s="127">
        <v>13.753940948097499</v>
      </c>
      <c r="J110" s="127">
        <v>13.951275650151</v>
      </c>
      <c r="K110" s="139">
        <v>14.1175851060969</v>
      </c>
      <c r="L110" s="127">
        <v>14.3621392734428</v>
      </c>
      <c r="M110" s="127">
        <v>14.5636771516371</v>
      </c>
      <c r="N110" s="139">
        <v>14.8401022491791</v>
      </c>
      <c r="O110" s="127">
        <v>15.0648901287282</v>
      </c>
      <c r="P110" s="127">
        <v>15.272044863927301</v>
      </c>
      <c r="Q110" s="140">
        <v>15.7518885400989</v>
      </c>
      <c r="R110" s="138">
        <v>16.028704924308698</v>
      </c>
      <c r="S110" s="127">
        <v>16.416444767751301</v>
      </c>
      <c r="T110" s="127">
        <v>16.8007640083888</v>
      </c>
      <c r="U110" s="127">
        <v>17.260942373968099</v>
      </c>
      <c r="V110" s="127">
        <v>17.619171629371799</v>
      </c>
      <c r="W110" s="139">
        <v>18.277543003243601</v>
      </c>
      <c r="X110" s="127">
        <v>18.844441651915101</v>
      </c>
      <c r="Y110" s="127">
        <v>19.577384691370401</v>
      </c>
      <c r="Z110" s="139">
        <v>20.8566270297625</v>
      </c>
      <c r="AA110" s="127">
        <v>21.981134424283901</v>
      </c>
      <c r="AB110" s="127">
        <v>22.6742798229835</v>
      </c>
      <c r="AC110" s="140">
        <v>23.256968782021399</v>
      </c>
      <c r="AD110" s="138">
        <v>23.932872323038701</v>
      </c>
      <c r="AE110" s="127">
        <v>24.834093873929199</v>
      </c>
      <c r="AF110" s="127">
        <v>25.996215277157301</v>
      </c>
      <c r="AG110" s="127">
        <v>26.8917063716877</v>
      </c>
      <c r="AH110" s="127">
        <v>27.7143424131126</v>
      </c>
      <c r="AI110" s="128">
        <v>28.467619737140499</v>
      </c>
      <c r="AJ110" s="127">
        <v>29.093299741029</v>
      </c>
      <c r="AK110" s="127">
        <v>30.243644677772799</v>
      </c>
      <c r="AL110" s="128">
        <v>32.023683462287202</v>
      </c>
      <c r="AM110" s="127">
        <v>33.078377741990998</v>
      </c>
      <c r="AN110" s="127">
        <v>34.485709664394903</v>
      </c>
      <c r="AO110" s="129">
        <v>35.776753713572496</v>
      </c>
      <c r="AP110" s="72">
        <v>36.582766382693102</v>
      </c>
      <c r="AQ110" s="72">
        <v>37.319407712266191</v>
      </c>
      <c r="AR110" s="72">
        <v>38.567170407130014</v>
      </c>
      <c r="AS110" s="72">
        <v>39.144356108518238</v>
      </c>
      <c r="AT110" s="72">
        <v>39.748250280518292</v>
      </c>
      <c r="AU110" s="132">
        <v>40.64</v>
      </c>
      <c r="AV110" s="73">
        <f t="shared" si="0"/>
        <v>41.426074889695002</v>
      </c>
      <c r="AW110" s="73">
        <f t="shared" si="1"/>
        <v>42.544624629146149</v>
      </c>
      <c r="AX110" s="73">
        <f t="shared" si="2"/>
        <v>43.750986670131532</v>
      </c>
      <c r="AY110" s="73">
        <f t="shared" si="3"/>
        <v>45.396448085239847</v>
      </c>
      <c r="AZ110" s="73">
        <f t="shared" si="4"/>
        <v>46.830841898471547</v>
      </c>
      <c r="BA110" s="73">
        <f t="shared" si="5"/>
        <v>48.706682805832713</v>
      </c>
      <c r="BB110" s="73">
        <f t="shared" si="6"/>
        <v>50.67883072206353</v>
      </c>
      <c r="BC110" s="73">
        <f t="shared" si="7"/>
        <v>52.490412260859102</v>
      </c>
      <c r="BD110" s="73">
        <f t="shared" si="8"/>
        <v>55.015624948733723</v>
      </c>
      <c r="BE110" s="73">
        <f t="shared" si="9"/>
        <v>57.260423939485349</v>
      </c>
      <c r="BF110" s="73">
        <f t="shared" si="10"/>
        <v>59.163175271867495</v>
      </c>
      <c r="BG110" s="133">
        <f t="shared" si="11"/>
        <v>61.04133865493403</v>
      </c>
      <c r="BS110" s="133">
        <f t="shared" si="12"/>
        <v>100.09716299933538</v>
      </c>
      <c r="BT110" s="134"/>
    </row>
    <row r="111" spans="2:72" ht="15" hidden="1" customHeight="1" x14ac:dyDescent="0.35">
      <c r="B111" s="135">
        <v>37043</v>
      </c>
      <c r="C111" s="136">
        <v>7.8871745289455504</v>
      </c>
      <c r="D111" s="72">
        <v>200106</v>
      </c>
      <c r="E111" s="137">
        <v>12.678811611560601</v>
      </c>
      <c r="F111" s="138">
        <v>12.8798848849084</v>
      </c>
      <c r="G111" s="127">
        <v>13.146139928751101</v>
      </c>
      <c r="H111" s="127">
        <v>13.4582542341929</v>
      </c>
      <c r="I111" s="127">
        <v>13.815682612334401</v>
      </c>
      <c r="J111" s="127">
        <v>14.013903153069601</v>
      </c>
      <c r="K111" s="139">
        <v>14.180959174863499</v>
      </c>
      <c r="L111" s="127">
        <v>14.4266111498375</v>
      </c>
      <c r="M111" s="127">
        <v>14.629053734839299</v>
      </c>
      <c r="N111" s="139">
        <v>14.9067197091324</v>
      </c>
      <c r="O111" s="127">
        <v>15.132516665122701</v>
      </c>
      <c r="P111" s="127">
        <v>15.3406013212917</v>
      </c>
      <c r="Q111" s="140">
        <v>15.8225990235167</v>
      </c>
      <c r="R111" s="138">
        <v>16.1006580409699</v>
      </c>
      <c r="S111" s="127">
        <v>16.490138454865399</v>
      </c>
      <c r="T111" s="127">
        <v>16.876182910814201</v>
      </c>
      <c r="U111" s="127">
        <v>17.338427024548501</v>
      </c>
      <c r="V111" s="127">
        <v>17.698264376896201</v>
      </c>
      <c r="W111" s="139">
        <v>18.3595911905552</v>
      </c>
      <c r="X111" s="127">
        <v>18.929034656465198</v>
      </c>
      <c r="Y111" s="127">
        <v>19.6652678891253</v>
      </c>
      <c r="Z111" s="139">
        <v>20.9502527671454</v>
      </c>
      <c r="AA111" s="127">
        <v>22.079808093619299</v>
      </c>
      <c r="AB111" s="127">
        <v>22.7760650332682</v>
      </c>
      <c r="AC111" s="140">
        <v>23.361369692504201</v>
      </c>
      <c r="AD111" s="138">
        <v>24.0403073754917</v>
      </c>
      <c r="AE111" s="127">
        <v>24.945574524557099</v>
      </c>
      <c r="AF111" s="127">
        <v>26.112912709633498</v>
      </c>
      <c r="AG111" s="127">
        <v>27.0124236782273</v>
      </c>
      <c r="AH111" s="127">
        <v>27.8387525461991</v>
      </c>
      <c r="AI111" s="128">
        <v>28.595411344365498</v>
      </c>
      <c r="AJ111" s="127">
        <v>29.2239000359505</v>
      </c>
      <c r="AK111" s="127">
        <v>30.3794088897933</v>
      </c>
      <c r="AL111" s="128">
        <v>32.167438297313701</v>
      </c>
      <c r="AM111" s="127">
        <v>33.226867116764097</v>
      </c>
      <c r="AN111" s="127">
        <v>34.640516575018196</v>
      </c>
      <c r="AO111" s="129">
        <v>35.937356141895101</v>
      </c>
      <c r="AP111" s="72">
        <v>36.746987014974536</v>
      </c>
      <c r="AQ111" s="72">
        <v>37.486935139436824</v>
      </c>
      <c r="AR111" s="72">
        <v>38.740299061297648</v>
      </c>
      <c r="AS111" s="72">
        <v>39.320075758671095</v>
      </c>
      <c r="AT111" s="72">
        <v>39.9266808214146</v>
      </c>
      <c r="AU111" s="132">
        <v>40.822499999999998</v>
      </c>
      <c r="AV111" s="73">
        <f t="shared" si="0"/>
        <v>41.612037212504511</v>
      </c>
      <c r="AW111" s="73">
        <f t="shared" si="1"/>
        <v>42.735608139897792</v>
      </c>
      <c r="AX111" s="73">
        <f t="shared" si="2"/>
        <v>43.947385559672696</v>
      </c>
      <c r="AY111" s="73">
        <f t="shared" si="3"/>
        <v>45.600233477790574</v>
      </c>
      <c r="AZ111" s="73">
        <f t="shared" si="4"/>
        <v>47.041066308139932</v>
      </c>
      <c r="BA111" s="73">
        <f t="shared" si="5"/>
        <v>48.925327895792023</v>
      </c>
      <c r="BB111" s="73">
        <f t="shared" si="6"/>
        <v>50.9063288160403</v>
      </c>
      <c r="BC111" s="73">
        <f t="shared" si="7"/>
        <v>52.726042573777939</v>
      </c>
      <c r="BD111" s="73">
        <f t="shared" si="8"/>
        <v>55.262590982409975</v>
      </c>
      <c r="BE111" s="73">
        <f t="shared" si="9"/>
        <v>57.517466912279588</v>
      </c>
      <c r="BF111" s="73">
        <f t="shared" si="10"/>
        <v>59.428759726287517</v>
      </c>
      <c r="BG111" s="133">
        <f t="shared" si="11"/>
        <v>61.315354215276116</v>
      </c>
      <c r="BS111" s="133">
        <f t="shared" si="12"/>
        <v>100.54650078930372</v>
      </c>
      <c r="BT111" s="134"/>
    </row>
    <row r="112" spans="2:72" ht="15" hidden="1" customHeight="1" x14ac:dyDescent="0.35">
      <c r="B112" s="135">
        <v>37073</v>
      </c>
      <c r="C112" s="136">
        <v>7.8593019924058201</v>
      </c>
      <c r="D112" s="72">
        <v>200107</v>
      </c>
      <c r="E112" s="137">
        <v>12.7237762458583</v>
      </c>
      <c r="F112" s="138">
        <v>12.9255626133414</v>
      </c>
      <c r="G112" s="127">
        <v>13.1927619145044</v>
      </c>
      <c r="H112" s="127">
        <v>13.5059831143487</v>
      </c>
      <c r="I112" s="127">
        <v>13.8646790904957</v>
      </c>
      <c r="J112" s="127">
        <v>14.0636026083234</v>
      </c>
      <c r="K112" s="139">
        <v>14.231251084138901</v>
      </c>
      <c r="L112" s="127">
        <v>14.477774248902399</v>
      </c>
      <c r="M112" s="127">
        <v>14.68093478422</v>
      </c>
      <c r="N112" s="139">
        <v>14.9595854840043</v>
      </c>
      <c r="O112" s="127">
        <v>15.1861832151668</v>
      </c>
      <c r="P112" s="127">
        <v>15.395005830913799</v>
      </c>
      <c r="Q112" s="140">
        <v>15.878712908676301</v>
      </c>
      <c r="R112" s="138">
        <v>16.1577580455243</v>
      </c>
      <c r="S112" s="127">
        <v>16.5486197280208</v>
      </c>
      <c r="T112" s="127">
        <v>16.936033267154698</v>
      </c>
      <c r="U112" s="127">
        <v>17.399916701526202</v>
      </c>
      <c r="V112" s="127">
        <v>17.761030195159901</v>
      </c>
      <c r="W112" s="139">
        <v>18.424702364143901</v>
      </c>
      <c r="X112" s="127">
        <v>18.996165326674099</v>
      </c>
      <c r="Y112" s="127">
        <v>19.735009565718599</v>
      </c>
      <c r="Z112" s="139">
        <v>21.024551564460101</v>
      </c>
      <c r="AA112" s="127">
        <v>22.158112790203599</v>
      </c>
      <c r="AB112" s="127">
        <v>22.856838962744899</v>
      </c>
      <c r="AC112" s="140">
        <v>23.444219369358699</v>
      </c>
      <c r="AD112" s="138">
        <v>24.125564863548199</v>
      </c>
      <c r="AE112" s="127">
        <v>25.0340424875025</v>
      </c>
      <c r="AF112" s="127">
        <v>26.205520566458599</v>
      </c>
      <c r="AG112" s="127">
        <v>27.1082215959973</v>
      </c>
      <c r="AH112" s="127">
        <v>27.9374809890449</v>
      </c>
      <c r="AI112" s="128">
        <v>28.696823231621401</v>
      </c>
      <c r="AJ112" s="127">
        <v>29.327540820128601</v>
      </c>
      <c r="AK112" s="127">
        <v>30.487147615847402</v>
      </c>
      <c r="AL112" s="128">
        <v>32.281518160919603</v>
      </c>
      <c r="AM112" s="127">
        <v>33.344704180247298</v>
      </c>
      <c r="AN112" s="127">
        <v>34.763367060331703</v>
      </c>
      <c r="AO112" s="129">
        <v>36.064805789863101</v>
      </c>
      <c r="AP112" s="72">
        <v>36.877307969594881</v>
      </c>
      <c r="AQ112" s="72">
        <v>37.619880275079417</v>
      </c>
      <c r="AR112" s="72">
        <v>38.877689175863736</v>
      </c>
      <c r="AS112" s="72">
        <v>39.459522016034349</v>
      </c>
      <c r="AT112" s="72">
        <v>40.068278366741197</v>
      </c>
      <c r="AU112" s="132">
        <v>40.967199999999998</v>
      </c>
      <c r="AV112" s="73">
        <f t="shared" si="0"/>
        <v>41.759611771774388</v>
      </c>
      <c r="AW112" s="73">
        <f t="shared" si="1"/>
        <v>42.887167375129863</v>
      </c>
      <c r="AX112" s="73">
        <f t="shared" si="2"/>
        <v>44.103242289827769</v>
      </c>
      <c r="AY112" s="73">
        <f t="shared" si="3"/>
        <v>45.761951932566589</v>
      </c>
      <c r="AZ112" s="73">
        <f t="shared" si="4"/>
        <v>47.207894588922173</v>
      </c>
      <c r="BA112" s="73">
        <f t="shared" si="5"/>
        <v>49.098838595700414</v>
      </c>
      <c r="BB112" s="73">
        <f t="shared" si="6"/>
        <v>51.086865015234537</v>
      </c>
      <c r="BC112" s="73">
        <f t="shared" si="7"/>
        <v>52.913032277145106</v>
      </c>
      <c r="BD112" s="73">
        <f t="shared" si="8"/>
        <v>55.458576400444009</v>
      </c>
      <c r="BE112" s="73">
        <f t="shared" si="9"/>
        <v>57.721449110664928</v>
      </c>
      <c r="BF112" s="73">
        <f t="shared" si="10"/>
        <v>59.639520208399333</v>
      </c>
      <c r="BG112" s="133">
        <f t="shared" si="11"/>
        <v>61.532805390006793</v>
      </c>
      <c r="BS112" s="133">
        <f t="shared" si="12"/>
        <v>100.90308283945268</v>
      </c>
      <c r="BT112" s="134"/>
    </row>
    <row r="113" spans="2:72" ht="15" hidden="1" customHeight="1" x14ac:dyDescent="0.35">
      <c r="B113" s="135">
        <v>37104</v>
      </c>
      <c r="C113" s="136">
        <v>7.8208830906888904</v>
      </c>
      <c r="D113" s="72">
        <v>200108</v>
      </c>
      <c r="E113" s="137">
        <v>12.786279866407201</v>
      </c>
      <c r="F113" s="138">
        <v>12.989057478808601</v>
      </c>
      <c r="G113" s="127">
        <v>13.257569356003099</v>
      </c>
      <c r="H113" s="127">
        <v>13.5723292074745</v>
      </c>
      <c r="I113" s="127">
        <v>13.9327872231884</v>
      </c>
      <c r="J113" s="127">
        <v>14.1326879226198</v>
      </c>
      <c r="K113" s="139">
        <v>14.301159946139499</v>
      </c>
      <c r="L113" s="127">
        <v>14.5488941185512</v>
      </c>
      <c r="M113" s="127">
        <v>14.7530526491781</v>
      </c>
      <c r="N113" s="139">
        <v>15.0330721782524</v>
      </c>
      <c r="O113" s="127">
        <v>15.260783036393301</v>
      </c>
      <c r="P113" s="127">
        <v>15.4706314615607</v>
      </c>
      <c r="Q113" s="140">
        <v>15.9567146769621</v>
      </c>
      <c r="R113" s="138">
        <v>16.2371305807123</v>
      </c>
      <c r="S113" s="127">
        <v>16.6299123119284</v>
      </c>
      <c r="T113" s="127">
        <v>17.019228961300801</v>
      </c>
      <c r="U113" s="127">
        <v>17.485391152670299</v>
      </c>
      <c r="V113" s="127">
        <v>17.8482785615588</v>
      </c>
      <c r="W113" s="139">
        <v>18.515210919390601</v>
      </c>
      <c r="X113" s="127">
        <v>19.089481107030501</v>
      </c>
      <c r="Y113" s="127">
        <v>19.831954806313</v>
      </c>
      <c r="Z113" s="139">
        <v>21.127831484493601</v>
      </c>
      <c r="AA113" s="127">
        <v>22.266961157791801</v>
      </c>
      <c r="AB113" s="127">
        <v>22.969119716655499</v>
      </c>
      <c r="AC113" s="140">
        <v>23.5593855404083</v>
      </c>
      <c r="AD113" s="138">
        <v>24.2440780409746</v>
      </c>
      <c r="AE113" s="127">
        <v>25.157018423436099</v>
      </c>
      <c r="AF113" s="127">
        <v>26.334251210736198</v>
      </c>
      <c r="AG113" s="127">
        <v>27.2413866221383</v>
      </c>
      <c r="AH113" s="127">
        <v>28.074719626151499</v>
      </c>
      <c r="AI113" s="128">
        <v>28.8377920222988</v>
      </c>
      <c r="AJ113" s="127">
        <v>29.4716079152766</v>
      </c>
      <c r="AK113" s="127">
        <v>30.636911103461401</v>
      </c>
      <c r="AL113" s="128">
        <v>32.440096221621502</v>
      </c>
      <c r="AM113" s="127">
        <v>33.5085049809786</v>
      </c>
      <c r="AN113" s="127">
        <v>34.9341368272434</v>
      </c>
      <c r="AO113" s="129">
        <v>36.241968677099003</v>
      </c>
      <c r="AP113" s="72">
        <v>37.058462150528165</v>
      </c>
      <c r="AQ113" s="72">
        <v>37.804682229811554</v>
      </c>
      <c r="AR113" s="72">
        <v>39.068669926005235</v>
      </c>
      <c r="AS113" s="72">
        <v>39.653360931736309</v>
      </c>
      <c r="AT113" s="72">
        <v>40.265107705664697</v>
      </c>
      <c r="AU113" s="132">
        <v>41.168500000000002</v>
      </c>
      <c r="AV113" s="73">
        <f t="shared" si="0"/>
        <v>41.964749529466609</v>
      </c>
      <c r="AW113" s="73">
        <f t="shared" si="1"/>
        <v>43.097844078667883</v>
      </c>
      <c r="AX113" s="73">
        <f t="shared" si="2"/>
        <v>44.319892776899756</v>
      </c>
      <c r="AY113" s="73">
        <f t="shared" si="3"/>
        <v>45.986750579124198</v>
      </c>
      <c r="AZ113" s="73">
        <f t="shared" si="4"/>
        <v>47.439796209422582</v>
      </c>
      <c r="BA113" s="73">
        <f t="shared" si="5"/>
        <v>49.340029191768693</v>
      </c>
      <c r="BB113" s="73">
        <f t="shared" si="6"/>
        <v>51.337821489495482</v>
      </c>
      <c r="BC113" s="73">
        <f t="shared" si="7"/>
        <v>53.172959521041719</v>
      </c>
      <c r="BD113" s="73">
        <f t="shared" si="8"/>
        <v>55.731008243674879</v>
      </c>
      <c r="BE113" s="73">
        <f t="shared" si="9"/>
        <v>58.004996972795936</v>
      </c>
      <c r="BF113" s="73">
        <f t="shared" si="10"/>
        <v>59.932490303817225</v>
      </c>
      <c r="BG113" s="133">
        <f t="shared" si="11"/>
        <v>61.835075961658745</v>
      </c>
      <c r="BS113" s="133">
        <f t="shared" si="12"/>
        <v>101.39875392641208</v>
      </c>
      <c r="BT113" s="134"/>
    </row>
    <row r="114" spans="2:72" ht="15" hidden="1" customHeight="1" x14ac:dyDescent="0.35">
      <c r="B114" s="135">
        <v>37135</v>
      </c>
      <c r="C114" s="136">
        <v>7.7869840597621902</v>
      </c>
      <c r="D114" s="72">
        <v>200109</v>
      </c>
      <c r="E114" s="137">
        <v>12.8419423017355</v>
      </c>
      <c r="F114" s="138">
        <v>13.0456026646987</v>
      </c>
      <c r="G114" s="127">
        <v>13.3152834530352</v>
      </c>
      <c r="H114" s="127">
        <v>13.631413546677001</v>
      </c>
      <c r="I114" s="127">
        <v>13.9934407421052</v>
      </c>
      <c r="J114" s="127">
        <v>14.194211668050499</v>
      </c>
      <c r="K114" s="139">
        <v>14.3634170998182</v>
      </c>
      <c r="L114" s="127">
        <v>14.612229731914301</v>
      </c>
      <c r="M114" s="127">
        <v>14.817277024646099</v>
      </c>
      <c r="N114" s="139">
        <v>15.0985155610541</v>
      </c>
      <c r="O114" s="127">
        <v>15.3272177115057</v>
      </c>
      <c r="P114" s="127">
        <v>15.5379796685618</v>
      </c>
      <c r="Q114" s="140">
        <v>16.026178947104601</v>
      </c>
      <c r="R114" s="138">
        <v>16.307815583724</v>
      </c>
      <c r="S114" s="127">
        <v>16.702307209291</v>
      </c>
      <c r="T114" s="127">
        <v>17.093318668494199</v>
      </c>
      <c r="U114" s="127">
        <v>17.561510200930901</v>
      </c>
      <c r="V114" s="127">
        <v>17.925977365396399</v>
      </c>
      <c r="W114" s="139">
        <v>18.595813075854998</v>
      </c>
      <c r="X114" s="127">
        <v>19.172583230452801</v>
      </c>
      <c r="Y114" s="127">
        <v>19.918289136030001</v>
      </c>
      <c r="Z114" s="139">
        <v>21.219807146368598</v>
      </c>
      <c r="AA114" s="127">
        <v>22.363895786030199</v>
      </c>
      <c r="AB114" s="127">
        <v>23.069111047530001</v>
      </c>
      <c r="AC114" s="140">
        <v>23.661946471947299</v>
      </c>
      <c r="AD114" s="138">
        <v>24.349619640263001</v>
      </c>
      <c r="AE114" s="127">
        <v>25.266534320606901</v>
      </c>
      <c r="AF114" s="127">
        <v>26.448891948327599</v>
      </c>
      <c r="AG114" s="127">
        <v>27.359976386866599</v>
      </c>
      <c r="AH114" s="127">
        <v>28.196937134439899</v>
      </c>
      <c r="AI114" s="128">
        <v>28.963331409065201</v>
      </c>
      <c r="AJ114" s="127">
        <v>29.599906488962201</v>
      </c>
      <c r="AK114" s="127">
        <v>30.7702825845154</v>
      </c>
      <c r="AL114" s="128">
        <v>32.581317497617697</v>
      </c>
      <c r="AM114" s="127">
        <v>33.654377354408403</v>
      </c>
      <c r="AN114" s="127">
        <v>35.086215395224997</v>
      </c>
      <c r="AO114" s="129">
        <v>36.399740621615699</v>
      </c>
      <c r="AP114" s="72">
        <v>37.219788531177649</v>
      </c>
      <c r="AQ114" s="72">
        <v>37.969257125849232</v>
      </c>
      <c r="AR114" s="72">
        <v>39.238747332087293</v>
      </c>
      <c r="AS114" s="72">
        <v>39.825983669661056</v>
      </c>
      <c r="AT114" s="72">
        <v>40.440393557145292</v>
      </c>
      <c r="AU114" s="132">
        <v>41.347700000000003</v>
      </c>
      <c r="AV114" s="73">
        <f t="shared" si="0"/>
        <v>42.147434421488086</v>
      </c>
      <c r="AW114" s="73">
        <f t="shared" si="1"/>
        <v>43.285461664383284</v>
      </c>
      <c r="AX114" s="73">
        <f t="shared" si="2"/>
        <v>44.512830299871652</v>
      </c>
      <c r="AY114" s="73">
        <f t="shared" si="3"/>
        <v>46.186944424152792</v>
      </c>
      <c r="AZ114" s="73">
        <f t="shared" si="4"/>
        <v>47.646315589264319</v>
      </c>
      <c r="BA114" s="73">
        <f t="shared" si="5"/>
        <v>49.55482084443674</v>
      </c>
      <c r="BB114" s="73">
        <f t="shared" si="6"/>
        <v>51.561310119371399</v>
      </c>
      <c r="BC114" s="73">
        <f t="shared" si="7"/>
        <v>53.404437046285686</v>
      </c>
      <c r="BD114" s="73">
        <f t="shared" si="8"/>
        <v>55.973621707055486</v>
      </c>
      <c r="BE114" s="73">
        <f t="shared" si="9"/>
        <v>58.257509777649936</v>
      </c>
      <c r="BF114" s="73">
        <f t="shared" si="10"/>
        <v>60.193394053809662</v>
      </c>
      <c r="BG114" s="133">
        <f t="shared" si="11"/>
        <v>62.104262226365591</v>
      </c>
      <c r="BS114" s="133">
        <f t="shared" si="12"/>
        <v>101.84017251272228</v>
      </c>
      <c r="BT114" s="134"/>
    </row>
    <row r="115" spans="2:72" ht="15" hidden="1" customHeight="1" x14ac:dyDescent="0.35">
      <c r="B115" s="135">
        <v>37165</v>
      </c>
      <c r="C115" s="136">
        <v>7.6702207310146697</v>
      </c>
      <c r="D115" s="72">
        <v>200110</v>
      </c>
      <c r="E115" s="137">
        <v>13.0374344503084</v>
      </c>
      <c r="F115" s="138">
        <v>13.2441951232558</v>
      </c>
      <c r="G115" s="127">
        <v>13.517981246712299</v>
      </c>
      <c r="H115" s="127">
        <v>13.8389237705755</v>
      </c>
      <c r="I115" s="127">
        <v>14.206462085164199</v>
      </c>
      <c r="J115" s="127">
        <v>14.4102893353603</v>
      </c>
      <c r="K115" s="139">
        <v>14.5820705716775</v>
      </c>
      <c r="L115" s="127">
        <v>14.834670864152301</v>
      </c>
      <c r="M115" s="127">
        <v>15.042839580020299</v>
      </c>
      <c r="N115" s="139">
        <v>15.328359394482099</v>
      </c>
      <c r="O115" s="127">
        <v>15.5605430646076</v>
      </c>
      <c r="P115" s="127">
        <v>15.7745134388061</v>
      </c>
      <c r="Q115" s="140">
        <v>16.270144546868998</v>
      </c>
      <c r="R115" s="138">
        <v>16.5560685217987</v>
      </c>
      <c r="S115" s="127">
        <v>16.956565470677798</v>
      </c>
      <c r="T115" s="127">
        <v>17.353529274820701</v>
      </c>
      <c r="U115" s="127">
        <v>17.828848060010099</v>
      </c>
      <c r="V115" s="127">
        <v>18.198863487144301</v>
      </c>
      <c r="W115" s="139">
        <v>18.8788960680724</v>
      </c>
      <c r="X115" s="127">
        <v>19.4644463615391</v>
      </c>
      <c r="Y115" s="127">
        <v>20.2215041051996</v>
      </c>
      <c r="Z115" s="139">
        <v>21.5428350493039</v>
      </c>
      <c r="AA115" s="127">
        <v>22.7043400844818</v>
      </c>
      <c r="AB115" s="127">
        <v>23.420290797320501</v>
      </c>
      <c r="AC115" s="140">
        <v>24.022150921284599</v>
      </c>
      <c r="AD115" s="138">
        <v>24.720292498664101</v>
      </c>
      <c r="AE115" s="127">
        <v>25.651165318416101</v>
      </c>
      <c r="AF115" s="127">
        <v>26.851521908256</v>
      </c>
      <c r="AG115" s="127">
        <v>27.776475732767601</v>
      </c>
      <c r="AH115" s="127">
        <v>28.626177485631999</v>
      </c>
      <c r="AI115" s="128">
        <v>29.404238536192</v>
      </c>
      <c r="AJ115" s="127">
        <v>30.050504161893699</v>
      </c>
      <c r="AK115" s="127">
        <v>31.2386968253915</v>
      </c>
      <c r="AL115" s="128">
        <v>33.077301018746198</v>
      </c>
      <c r="AM115" s="127">
        <v>34.166696003979602</v>
      </c>
      <c r="AN115" s="127">
        <v>35.6203308328856</v>
      </c>
      <c r="AO115" s="129">
        <v>36.9538517782009</v>
      </c>
      <c r="AP115" s="72">
        <v>37.786383229894263</v>
      </c>
      <c r="AQ115" s="72">
        <v>38.547260941848712</v>
      </c>
      <c r="AR115" s="72">
        <v>39.836076524433942</v>
      </c>
      <c r="AS115" s="72">
        <v>40.432252326977647</v>
      </c>
      <c r="AT115" s="72">
        <v>41.056015340818199</v>
      </c>
      <c r="AU115" s="132">
        <v>41.9771</v>
      </c>
      <c r="AV115" s="73">
        <f t="shared" si="0"/>
        <v>42.789042389994329</v>
      </c>
      <c r="AW115" s="73">
        <f t="shared" si="1"/>
        <v>43.944393756111758</v>
      </c>
      <c r="AX115" s="73">
        <f t="shared" si="2"/>
        <v>45.190446553699978</v>
      </c>
      <c r="AY115" s="73">
        <f t="shared" si="3"/>
        <v>46.890045620945521</v>
      </c>
      <c r="AZ115" s="73">
        <f t="shared" si="4"/>
        <v>48.371632709313019</v>
      </c>
      <c r="BA115" s="73">
        <f t="shared" si="5"/>
        <v>50.309191030145598</v>
      </c>
      <c r="BB115" s="73">
        <f t="shared" si="6"/>
        <v>52.346224975834019</v>
      </c>
      <c r="BC115" s="73">
        <f t="shared" si="7"/>
        <v>54.217409717880081</v>
      </c>
      <c r="BD115" s="73">
        <f t="shared" si="8"/>
        <v>56.82570492887767</v>
      </c>
      <c r="BE115" s="73">
        <f t="shared" si="9"/>
        <v>59.144360496127213</v>
      </c>
      <c r="BF115" s="73">
        <f t="shared" si="10"/>
        <v>61.109714627207843</v>
      </c>
      <c r="BG115" s="133">
        <f t="shared" si="11"/>
        <v>63.049671835979275</v>
      </c>
      <c r="BS115" s="133">
        <f t="shared" si="12"/>
        <v>103.39047959772245</v>
      </c>
      <c r="BT115" s="134"/>
    </row>
    <row r="116" spans="2:72" ht="15" hidden="1" customHeight="1" x14ac:dyDescent="0.35">
      <c r="B116" s="135">
        <v>37196</v>
      </c>
      <c r="C116" s="136">
        <v>7.5632504556459699</v>
      </c>
      <c r="D116" s="72">
        <v>200111</v>
      </c>
      <c r="E116" s="137">
        <v>13.221828443529899</v>
      </c>
      <c r="F116" s="138">
        <v>13.431513420815801</v>
      </c>
      <c r="G116" s="127">
        <v>13.709171818129899</v>
      </c>
      <c r="H116" s="127">
        <v>14.0346535689243</v>
      </c>
      <c r="I116" s="127">
        <v>14.407390134575801</v>
      </c>
      <c r="J116" s="127">
        <v>14.614100200462</v>
      </c>
      <c r="K116" s="139">
        <v>14.788311012033899</v>
      </c>
      <c r="L116" s="127">
        <v>15.0444839381273</v>
      </c>
      <c r="M116" s="127">
        <v>15.255596872885199</v>
      </c>
      <c r="N116" s="139">
        <v>15.5451549157985</v>
      </c>
      <c r="O116" s="127">
        <v>15.780622458549299</v>
      </c>
      <c r="P116" s="127">
        <v>15.9976191069645</v>
      </c>
      <c r="Q116" s="140">
        <v>16.500260137073699</v>
      </c>
      <c r="R116" s="138">
        <v>16.790228056668798</v>
      </c>
      <c r="S116" s="127">
        <v>17.196389404625599</v>
      </c>
      <c r="T116" s="127">
        <v>17.5989676370742</v>
      </c>
      <c r="U116" s="127">
        <v>18.0810090584684</v>
      </c>
      <c r="V116" s="127">
        <v>18.4562577715242</v>
      </c>
      <c r="W116" s="139">
        <v>19.1459083431387</v>
      </c>
      <c r="X116" s="127">
        <v>19.739740324023</v>
      </c>
      <c r="Y116" s="127">
        <v>20.507505458081901</v>
      </c>
      <c r="Z116" s="139">
        <v>21.8475245490052</v>
      </c>
      <c r="AA116" s="127">
        <v>23.025457245039298</v>
      </c>
      <c r="AB116" s="127">
        <v>23.751533954015699</v>
      </c>
      <c r="AC116" s="140">
        <v>24.361906442282798</v>
      </c>
      <c r="AD116" s="138">
        <v>25.069922133605399</v>
      </c>
      <c r="AE116" s="127">
        <v>26.0139606844734</v>
      </c>
      <c r="AF116" s="127">
        <v>27.231294429269202</v>
      </c>
      <c r="AG116" s="127">
        <v>28.169330270023899</v>
      </c>
      <c r="AH116" s="127">
        <v>29.031049717002499</v>
      </c>
      <c r="AI116" s="128">
        <v>29.820115216683899</v>
      </c>
      <c r="AJ116" s="127">
        <v>30.475521252629701</v>
      </c>
      <c r="AK116" s="127">
        <v>31.680519031487702</v>
      </c>
      <c r="AL116" s="128">
        <v>33.5451273877365</v>
      </c>
      <c r="AM116" s="127">
        <v>34.649930150649404</v>
      </c>
      <c r="AN116" s="127">
        <v>36.1241243566176</v>
      </c>
      <c r="AO116" s="129">
        <v>37.476505857135599</v>
      </c>
      <c r="AP116" s="72">
        <v>38.320812156054117</v>
      </c>
      <c r="AQ116" s="72">
        <v>39.092451285846963</v>
      </c>
      <c r="AR116" s="72">
        <v>40.399495136632105</v>
      </c>
      <c r="AS116" s="72">
        <v>41.004102907697842</v>
      </c>
      <c r="AT116" s="72">
        <v>41.636688067750086</v>
      </c>
      <c r="AU116" s="132">
        <v>42.570799999999998</v>
      </c>
      <c r="AV116" s="73">
        <f t="shared" si="0"/>
        <v>43.394226057263182</v>
      </c>
      <c r="AW116" s="73">
        <f t="shared" si="1"/>
        <v>44.565918050271911</v>
      </c>
      <c r="AX116" s="73">
        <f t="shared" si="2"/>
        <v>45.829594303762278</v>
      </c>
      <c r="AY116" s="73">
        <f t="shared" si="3"/>
        <v>47.55323152514616</v>
      </c>
      <c r="AZ116" s="73">
        <f t="shared" si="4"/>
        <v>49.055773331297338</v>
      </c>
      <c r="BA116" s="73">
        <f t="shared" si="5"/>
        <v>51.020735365432529</v>
      </c>
      <c r="BB116" s="73">
        <f t="shared" si="6"/>
        <v>53.086579950591847</v>
      </c>
      <c r="BC116" s="73">
        <f t="shared" si="7"/>
        <v>54.98422965612103</v>
      </c>
      <c r="BD116" s="73">
        <f t="shared" si="8"/>
        <v>57.629415098190499</v>
      </c>
      <c r="BE116" s="73">
        <f t="shared" si="9"/>
        <v>59.980864399558506</v>
      </c>
      <c r="BF116" s="73">
        <f t="shared" si="10"/>
        <v>61.974015371935302</v>
      </c>
      <c r="BG116" s="133">
        <f t="shared" si="11"/>
        <v>63.941410222504096</v>
      </c>
      <c r="BS116" s="133">
        <f t="shared" si="12"/>
        <v>104.85277522549903</v>
      </c>
      <c r="BT116" s="134"/>
    </row>
    <row r="117" spans="2:72" ht="15" hidden="1" customHeight="1" x14ac:dyDescent="0.35">
      <c r="B117" s="141">
        <v>37226</v>
      </c>
      <c r="C117" s="142">
        <v>7.5496908432752896</v>
      </c>
      <c r="D117" s="109">
        <v>200112</v>
      </c>
      <c r="E117" s="143">
        <v>13.245575491223301</v>
      </c>
      <c r="F117" s="144">
        <v>13.4556370729386</v>
      </c>
      <c r="G117" s="145">
        <v>13.7337941582543</v>
      </c>
      <c r="H117" s="145">
        <v>14.0598604901217</v>
      </c>
      <c r="I117" s="145">
        <v>14.4332665087948</v>
      </c>
      <c r="J117" s="145">
        <v>14.640347836024601</v>
      </c>
      <c r="K117" s="146">
        <v>14.814871538696901</v>
      </c>
      <c r="L117" s="145">
        <v>15.071504563839399</v>
      </c>
      <c r="M117" s="145">
        <v>15.282996667707801</v>
      </c>
      <c r="N117" s="146">
        <v>15.5730747709655</v>
      </c>
      <c r="O117" s="145">
        <v>15.8089652248887</v>
      </c>
      <c r="P117" s="145">
        <v>16.0263516098507</v>
      </c>
      <c r="Q117" s="147">
        <v>16.529895407725</v>
      </c>
      <c r="R117" s="144">
        <v>16.8203841238231</v>
      </c>
      <c r="S117" s="145">
        <v>17.227274957337901</v>
      </c>
      <c r="T117" s="145">
        <v>17.630576239894701</v>
      </c>
      <c r="U117" s="145">
        <v>18.1134834311537</v>
      </c>
      <c r="V117" s="145">
        <v>18.489406109170101</v>
      </c>
      <c r="W117" s="146">
        <v>19.180295326792301</v>
      </c>
      <c r="X117" s="145">
        <v>19.775193858829699</v>
      </c>
      <c r="Y117" s="145">
        <v>20.544337936453999</v>
      </c>
      <c r="Z117" s="146">
        <v>21.886763766914001</v>
      </c>
      <c r="AA117" s="145">
        <v>23.066812087427099</v>
      </c>
      <c r="AB117" s="145">
        <v>23.794192865527599</v>
      </c>
      <c r="AC117" s="147">
        <v>24.405661612504399</v>
      </c>
      <c r="AD117" s="138">
        <v>25.114948934483898</v>
      </c>
      <c r="AE117" s="127">
        <v>26.060683024557299</v>
      </c>
      <c r="AF117" s="127">
        <v>27.280203160034201</v>
      </c>
      <c r="AG117" s="127">
        <v>28.219923758834501</v>
      </c>
      <c r="AH117" s="127">
        <v>29.083190895899499</v>
      </c>
      <c r="AI117" s="128">
        <v>29.873673595640199</v>
      </c>
      <c r="AJ117" s="127">
        <v>30.530256772740199</v>
      </c>
      <c r="AK117" s="127">
        <v>31.737418786283801</v>
      </c>
      <c r="AL117" s="128">
        <v>33.605376069933598</v>
      </c>
      <c r="AM117" s="127">
        <v>34.712163112404703</v>
      </c>
      <c r="AN117" s="127">
        <v>36.189005042949603</v>
      </c>
      <c r="AO117" s="129">
        <v>37.543815486493898</v>
      </c>
      <c r="AP117" s="72">
        <v>38.389638200636938</v>
      </c>
      <c r="AQ117" s="72">
        <v>39.162663231880217</v>
      </c>
      <c r="AR117" s="72">
        <v>40.472054597065089</v>
      </c>
      <c r="AS117" s="72">
        <v>41.077748273127753</v>
      </c>
      <c r="AT117" s="72">
        <v>41.711469586929837</v>
      </c>
      <c r="AU117" s="132">
        <v>42.647300000000001</v>
      </c>
      <c r="AV117" s="73">
        <f t="shared" si="0"/>
        <v>43.472164200251683</v>
      </c>
      <c r="AW117" s="73">
        <f t="shared" si="1"/>
        <v>44.645960609132906</v>
      </c>
      <c r="AX117" s="73">
        <f t="shared" si="2"/>
        <v>45.911906486706577</v>
      </c>
      <c r="AY117" s="73">
        <f t="shared" si="3"/>
        <v>47.638639444468915</v>
      </c>
      <c r="AZ117" s="73">
        <f t="shared" si="4"/>
        <v>49.143879888867019</v>
      </c>
      <c r="BA117" s="73">
        <f t="shared" si="5"/>
        <v>51.112371090495174</v>
      </c>
      <c r="BB117" s="73">
        <f t="shared" si="6"/>
        <v>53.18192603312135</v>
      </c>
      <c r="BC117" s="73">
        <f t="shared" si="7"/>
        <v>55.082984009923685</v>
      </c>
      <c r="BD117" s="73">
        <f t="shared" si="8"/>
        <v>57.732920333848796</v>
      </c>
      <c r="BE117" s="73">
        <f t="shared" si="9"/>
        <v>60.088592952660889</v>
      </c>
      <c r="BF117" s="73">
        <f t="shared" si="10"/>
        <v>62.085323721236328</v>
      </c>
      <c r="BG117" s="133">
        <f t="shared" si="11"/>
        <v>64.056252108754848</v>
      </c>
      <c r="BS117" s="133">
        <f t="shared" si="12"/>
        <v>105.04109591538717</v>
      </c>
      <c r="BT117" s="134"/>
    </row>
    <row r="118" spans="2:72" ht="15" hidden="1" customHeight="1" x14ac:dyDescent="0.35">
      <c r="B118" s="119">
        <v>37257</v>
      </c>
      <c r="C118" s="120">
        <v>8.0303037706360598</v>
      </c>
      <c r="D118" s="121">
        <v>200201</v>
      </c>
      <c r="E118" s="122">
        <v>12.4528290406229</v>
      </c>
      <c r="F118" s="123">
        <v>12.6503184563781</v>
      </c>
      <c r="G118" s="124">
        <v>12.911827866231199</v>
      </c>
      <c r="H118" s="124">
        <v>13.218379158724201</v>
      </c>
      <c r="I118" s="124">
        <v>13.5694368622084</v>
      </c>
      <c r="J118" s="124">
        <v>13.764124391429499</v>
      </c>
      <c r="K118" s="125">
        <v>13.9282028668687</v>
      </c>
      <c r="L118" s="124">
        <v>14.1694764295308</v>
      </c>
      <c r="M118" s="124">
        <v>14.368310750822401</v>
      </c>
      <c r="N118" s="125">
        <v>14.6410277068121</v>
      </c>
      <c r="O118" s="124">
        <v>14.8628001391965</v>
      </c>
      <c r="P118" s="124">
        <v>15.067175969411201</v>
      </c>
      <c r="Q118" s="126">
        <v>15.5405827182195</v>
      </c>
      <c r="R118" s="123">
        <v>15.8136857119094</v>
      </c>
      <c r="S118" s="124">
        <v>16.1962241672083</v>
      </c>
      <c r="T118" s="124">
        <v>16.5753879058372</v>
      </c>
      <c r="U118" s="124">
        <v>17.029393147000299</v>
      </c>
      <c r="V118" s="124">
        <v>17.3828168880022</v>
      </c>
      <c r="W118" s="125">
        <v>18.0323564507611</v>
      </c>
      <c r="X118" s="124">
        <v>18.591650361462602</v>
      </c>
      <c r="Y118" s="124">
        <v>19.314761238193402</v>
      </c>
      <c r="Z118" s="125">
        <v>20.576843008631499</v>
      </c>
      <c r="AA118" s="124">
        <v>21.6862655478606</v>
      </c>
      <c r="AB118" s="124">
        <v>22.3701126546264</v>
      </c>
      <c r="AC118" s="126">
        <v>22.9449850544577</v>
      </c>
      <c r="AD118" s="138">
        <v>23.611821596754002</v>
      </c>
      <c r="AE118" s="127">
        <v>24.5009535902545</v>
      </c>
      <c r="AF118" s="127">
        <v>25.647485560024698</v>
      </c>
      <c r="AG118" s="127">
        <v>26.5309639691407</v>
      </c>
      <c r="AH118" s="127">
        <v>27.342564649034301</v>
      </c>
      <c r="AI118" s="128">
        <v>28.085737033349599</v>
      </c>
      <c r="AJ118" s="127">
        <v>28.703023768893299</v>
      </c>
      <c r="AK118" s="127">
        <v>29.837937249168501</v>
      </c>
      <c r="AL118" s="128">
        <v>31.594097464622301</v>
      </c>
      <c r="AM118" s="127">
        <v>32.634643406427699</v>
      </c>
      <c r="AN118" s="127">
        <v>34.0230964859701</v>
      </c>
      <c r="AO118" s="129">
        <v>35.296821651561203</v>
      </c>
      <c r="AP118" s="72">
        <v>36.092021955608203</v>
      </c>
      <c r="AQ118" s="72">
        <v>36.818781511247991</v>
      </c>
      <c r="AR118" s="72">
        <v>38.04980592605876</v>
      </c>
      <c r="AS118" s="72">
        <v>38.619248892428367</v>
      </c>
      <c r="AT118" s="72">
        <v>39.21504204504793</v>
      </c>
      <c r="AU118" s="132">
        <v>40.094799999999999</v>
      </c>
      <c r="AV118" s="73">
        <f t="shared" si="0"/>
        <v>40.870359250930804</v>
      </c>
      <c r="AW118" s="73">
        <f t="shared" si="1"/>
        <v>41.973904054852717</v>
      </c>
      <c r="AX118" s="73">
        <f t="shared" si="2"/>
        <v>43.164083190410253</v>
      </c>
      <c r="AY118" s="73">
        <f t="shared" si="3"/>
        <v>44.787471342632969</v>
      </c>
      <c r="AZ118" s="73">
        <f t="shared" si="4"/>
        <v>46.202623287638389</v>
      </c>
      <c r="BA118" s="73">
        <f t="shared" si="5"/>
        <v>48.053300475510561</v>
      </c>
      <c r="BB118" s="73">
        <f t="shared" si="6"/>
        <v>49.998992748962678</v>
      </c>
      <c r="BC118" s="73">
        <f t="shared" si="7"/>
        <v>51.786272584189035</v>
      </c>
      <c r="BD118" s="73">
        <f t="shared" si="8"/>
        <v>54.277610467714126</v>
      </c>
      <c r="BE118" s="73">
        <f t="shared" si="9"/>
        <v>56.492296301272738</v>
      </c>
      <c r="BF118" s="73">
        <f t="shared" si="10"/>
        <v>58.369522920659513</v>
      </c>
      <c r="BG118" s="133">
        <f t="shared" si="11"/>
        <v>60.222491429075149</v>
      </c>
      <c r="BS118" s="133">
        <f t="shared" si="12"/>
        <v>98.754396178612581</v>
      </c>
      <c r="BT118" s="134"/>
    </row>
    <row r="119" spans="2:72" ht="15" hidden="1" customHeight="1" x14ac:dyDescent="0.35">
      <c r="B119" s="135">
        <v>37288</v>
      </c>
      <c r="C119" s="136">
        <v>9.0201554736957004</v>
      </c>
      <c r="D119" s="72">
        <v>200202</v>
      </c>
      <c r="E119" s="137">
        <v>11.0862834118122</v>
      </c>
      <c r="F119" s="138">
        <v>11.2621007804402</v>
      </c>
      <c r="G119" s="127">
        <v>11.494912732088199</v>
      </c>
      <c r="H119" s="127">
        <v>11.767823770836801</v>
      </c>
      <c r="I119" s="127">
        <v>12.080357186499199</v>
      </c>
      <c r="J119" s="127">
        <v>12.253680141359499</v>
      </c>
      <c r="K119" s="139">
        <v>12.3997530115935</v>
      </c>
      <c r="L119" s="127">
        <v>12.6145497526974</v>
      </c>
      <c r="M119" s="127">
        <v>12.791564439933801</v>
      </c>
      <c r="N119" s="139">
        <v>13.034354046652499</v>
      </c>
      <c r="O119" s="127">
        <v>13.2317896679334</v>
      </c>
      <c r="P119" s="127">
        <v>13.4137377512881</v>
      </c>
      <c r="Q119" s="140">
        <v>13.8351939014716</v>
      </c>
      <c r="R119" s="138">
        <v>14.078327182976</v>
      </c>
      <c r="S119" s="127">
        <v>14.418886723103499</v>
      </c>
      <c r="T119" s="127">
        <v>14.7564418804263</v>
      </c>
      <c r="U119" s="127">
        <v>15.1606256010542</v>
      </c>
      <c r="V119" s="127">
        <v>15.4752654105648</v>
      </c>
      <c r="W119" s="139">
        <v>16.0535259533249</v>
      </c>
      <c r="X119" s="127">
        <v>16.5514442001997</v>
      </c>
      <c r="Y119" s="127">
        <v>17.1952025053568</v>
      </c>
      <c r="Z119" s="139">
        <v>18.318786242860501</v>
      </c>
      <c r="AA119" s="127">
        <v>19.306463232018899</v>
      </c>
      <c r="AB119" s="127">
        <v>19.915266485578599</v>
      </c>
      <c r="AC119" s="140">
        <v>20.427053673001499</v>
      </c>
      <c r="AD119" s="138">
        <v>21.020713063420601</v>
      </c>
      <c r="AE119" s="127">
        <v>21.812273699024001</v>
      </c>
      <c r="AF119" s="127">
        <v>22.832987812749501</v>
      </c>
      <c r="AG119" s="127">
        <v>23.619515275684002</v>
      </c>
      <c r="AH119" s="127">
        <v>24.342052710765401</v>
      </c>
      <c r="AI119" s="128">
        <v>25.003671018498999</v>
      </c>
      <c r="AJ119" s="127">
        <v>25.553218087222501</v>
      </c>
      <c r="AK119" s="127">
        <v>26.5635886985248</v>
      </c>
      <c r="AL119" s="128">
        <v>28.127031816675601</v>
      </c>
      <c r="AM119" s="127">
        <v>29.053390572283298</v>
      </c>
      <c r="AN119" s="127">
        <v>30.289477913850099</v>
      </c>
      <c r="AO119" s="129">
        <v>31.423427326343901</v>
      </c>
      <c r="AP119" s="72">
        <v>32.131364126171988</v>
      </c>
      <c r="AQ119" s="72">
        <v>32.778370712368762</v>
      </c>
      <c r="AR119" s="72">
        <v>33.87430525904346</v>
      </c>
      <c r="AS119" s="72">
        <v>34.381258826898815</v>
      </c>
      <c r="AT119" s="72">
        <v>34.911670970453557</v>
      </c>
      <c r="AU119" s="132">
        <v>35.694899999999997</v>
      </c>
      <c r="AV119" s="73">
        <f t="shared" si="0"/>
        <v>36.385337365535527</v>
      </c>
      <c r="AW119" s="73">
        <f t="shared" si="1"/>
        <v>37.367781628923503</v>
      </c>
      <c r="AX119" s="73">
        <f t="shared" si="2"/>
        <v>38.427353166007464</v>
      </c>
      <c r="AY119" s="73">
        <f t="shared" si="3"/>
        <v>39.872594330421535</v>
      </c>
      <c r="AZ119" s="73">
        <f t="shared" si="4"/>
        <v>41.132450663623295</v>
      </c>
      <c r="BA119" s="73">
        <f t="shared" si="5"/>
        <v>42.780038672869772</v>
      </c>
      <c r="BB119" s="73">
        <f t="shared" si="6"/>
        <v>44.512215024548368</v>
      </c>
      <c r="BC119" s="73">
        <f t="shared" si="7"/>
        <v>46.103362764945317</v>
      </c>
      <c r="BD119" s="73">
        <f t="shared" si="8"/>
        <v>48.321306796879291</v>
      </c>
      <c r="BE119" s="73">
        <f t="shared" si="9"/>
        <v>50.292957956536455</v>
      </c>
      <c r="BF119" s="73">
        <f t="shared" si="10"/>
        <v>51.964181922016913</v>
      </c>
      <c r="BG119" s="133">
        <f t="shared" si="11"/>
        <v>53.613809807411158</v>
      </c>
      <c r="BS119" s="133">
        <f t="shared" si="12"/>
        <v>87.917309442459526</v>
      </c>
      <c r="BT119" s="134"/>
    </row>
    <row r="120" spans="2:72" ht="15" hidden="1" customHeight="1" x14ac:dyDescent="0.35">
      <c r="B120" s="135">
        <v>37316</v>
      </c>
      <c r="C120" s="136">
        <v>10.154643042042601</v>
      </c>
      <c r="D120" s="72">
        <v>200203</v>
      </c>
      <c r="E120" s="137">
        <v>9.8477119861305393</v>
      </c>
      <c r="F120" s="138">
        <v>10.003886850518599</v>
      </c>
      <c r="G120" s="127">
        <v>10.210688802227301</v>
      </c>
      <c r="H120" s="127">
        <v>10.4531099281899</v>
      </c>
      <c r="I120" s="127">
        <v>10.730726776790901</v>
      </c>
      <c r="J120" s="127">
        <v>10.884685905982099</v>
      </c>
      <c r="K120" s="139">
        <v>11.0144393591113</v>
      </c>
      <c r="L120" s="127">
        <v>11.205238778842601</v>
      </c>
      <c r="M120" s="127">
        <v>11.3624771961252</v>
      </c>
      <c r="N120" s="139">
        <v>11.5781420886214</v>
      </c>
      <c r="O120" s="127">
        <v>11.753519991382399</v>
      </c>
      <c r="P120" s="127">
        <v>11.9151406404988</v>
      </c>
      <c r="Q120" s="140">
        <v>12.289511259363501</v>
      </c>
      <c r="R120" s="138">
        <v>12.5054814309314</v>
      </c>
      <c r="S120" s="127">
        <v>12.807993295433301</v>
      </c>
      <c r="T120" s="127">
        <v>13.107836429987</v>
      </c>
      <c r="U120" s="127">
        <v>13.4668643135774</v>
      </c>
      <c r="V120" s="127">
        <v>13.7463522274557</v>
      </c>
      <c r="W120" s="139">
        <v>14.260008884652301</v>
      </c>
      <c r="X120" s="127">
        <v>14.7022991730854</v>
      </c>
      <c r="Y120" s="127">
        <v>15.274136112696</v>
      </c>
      <c r="Z120" s="139">
        <v>16.272191874778301</v>
      </c>
      <c r="AA120" s="127">
        <v>17.1495245356227</v>
      </c>
      <c r="AB120" s="127">
        <v>17.6903116393411</v>
      </c>
      <c r="AC120" s="140">
        <v>18.144921415468801</v>
      </c>
      <c r="AD120" s="138">
        <v>18.6722565446141</v>
      </c>
      <c r="AE120" s="127">
        <v>19.3753831804238</v>
      </c>
      <c r="AF120" s="127">
        <v>20.282062022986899</v>
      </c>
      <c r="AG120" s="127">
        <v>20.980717797554899</v>
      </c>
      <c r="AH120" s="127">
        <v>21.622532578539001</v>
      </c>
      <c r="AI120" s="128">
        <v>22.210234182159201</v>
      </c>
      <c r="AJ120" s="127">
        <v>22.6983852653117</v>
      </c>
      <c r="AK120" s="127">
        <v>23.5958761925917</v>
      </c>
      <c r="AL120" s="128">
        <v>24.984649775435798</v>
      </c>
      <c r="AM120" s="127">
        <v>25.807514741284901</v>
      </c>
      <c r="AN120" s="127">
        <v>26.9055050846024</v>
      </c>
      <c r="AO120" s="129">
        <v>27.912768457391799</v>
      </c>
      <c r="AP120" s="72">
        <v>28.541613801690161</v>
      </c>
      <c r="AQ120" s="72">
        <v>29.116336120912724</v>
      </c>
      <c r="AR120" s="72">
        <v>30.089831689301658</v>
      </c>
      <c r="AS120" s="72">
        <v>30.540147863003437</v>
      </c>
      <c r="AT120" s="72">
        <v>31.011301795267869</v>
      </c>
      <c r="AU120" s="132">
        <v>31.707100000000001</v>
      </c>
      <c r="AV120" s="73">
        <f t="shared" si="0"/>
        <v>32.320328606448236</v>
      </c>
      <c r="AW120" s="73">
        <f t="shared" si="1"/>
        <v>33.193013147235149</v>
      </c>
      <c r="AX120" s="73">
        <f t="shared" si="2"/>
        <v>34.134208220309581</v>
      </c>
      <c r="AY120" s="73">
        <f t="shared" si="3"/>
        <v>35.41798549795751</v>
      </c>
      <c r="AZ120" s="73">
        <f t="shared" si="4"/>
        <v>36.537089335773373</v>
      </c>
      <c r="BA120" s="73">
        <f t="shared" si="5"/>
        <v>38.000607052592166</v>
      </c>
      <c r="BB120" s="73">
        <f t="shared" si="6"/>
        <v>39.539262811865129</v>
      </c>
      <c r="BC120" s="73">
        <f t="shared" si="7"/>
        <v>40.952645826962531</v>
      </c>
      <c r="BD120" s="73">
        <f t="shared" si="8"/>
        <v>42.922798782331782</v>
      </c>
      <c r="BE120" s="73">
        <f t="shared" si="9"/>
        <v>44.674174968217152</v>
      </c>
      <c r="BF120" s="73">
        <f t="shared" si="10"/>
        <v>46.158688006990374</v>
      </c>
      <c r="BG120" s="133">
        <f t="shared" si="11"/>
        <v>47.624017702814605</v>
      </c>
      <c r="BS120" s="133">
        <f t="shared" si="12"/>
        <v>78.095093713947321</v>
      </c>
      <c r="BT120" s="134"/>
    </row>
    <row r="121" spans="2:72" ht="15" hidden="1" customHeight="1" x14ac:dyDescent="0.35">
      <c r="B121" s="135">
        <v>37347</v>
      </c>
      <c r="C121" s="136">
        <v>12.1765319088707</v>
      </c>
      <c r="D121" s="72">
        <v>200204</v>
      </c>
      <c r="E121" s="137">
        <v>8.2125190282751603</v>
      </c>
      <c r="F121" s="138">
        <v>8.3427613675445809</v>
      </c>
      <c r="G121" s="127">
        <v>8.5152242671383593</v>
      </c>
      <c r="H121" s="127">
        <v>8.7173918480573995</v>
      </c>
      <c r="I121" s="127">
        <v>8.9489109719835103</v>
      </c>
      <c r="J121" s="127">
        <v>9.0773054944715597</v>
      </c>
      <c r="K121" s="139">
        <v>9.1855136451881201</v>
      </c>
      <c r="L121" s="127">
        <v>9.3446312013609507</v>
      </c>
      <c r="M121" s="127">
        <v>9.4757604926854206</v>
      </c>
      <c r="N121" s="139">
        <v>9.6556146594046393</v>
      </c>
      <c r="O121" s="127">
        <v>9.8018714107791993</v>
      </c>
      <c r="P121" s="127">
        <v>9.9366552730712492</v>
      </c>
      <c r="Q121" s="140">
        <v>10.2488623964502</v>
      </c>
      <c r="R121" s="138">
        <v>10.428971151259301</v>
      </c>
      <c r="S121" s="127">
        <v>10.6812515232888</v>
      </c>
      <c r="T121" s="127">
        <v>10.931306302661801</v>
      </c>
      <c r="U121" s="127">
        <v>11.230718321394599</v>
      </c>
      <c r="V121" s="127">
        <v>11.463797823936099</v>
      </c>
      <c r="W121" s="139">
        <v>11.892162816450901</v>
      </c>
      <c r="X121" s="127">
        <v>12.261011683567901</v>
      </c>
      <c r="Y121" s="127">
        <v>12.737896238501699</v>
      </c>
      <c r="Z121" s="139">
        <v>13.570226829498401</v>
      </c>
      <c r="AA121" s="127">
        <v>14.301880149727401</v>
      </c>
      <c r="AB121" s="127">
        <v>14.7528706321652</v>
      </c>
      <c r="AC121" s="140">
        <v>15.131993360586501</v>
      </c>
      <c r="AD121" s="138">
        <v>15.571765542031599</v>
      </c>
      <c r="AE121" s="127">
        <v>16.158139400650398</v>
      </c>
      <c r="AF121" s="127">
        <v>16.9142660275837</v>
      </c>
      <c r="AG121" s="127">
        <v>17.4969114025637</v>
      </c>
      <c r="AH121" s="127">
        <v>18.032154117712501</v>
      </c>
      <c r="AI121" s="128">
        <v>18.5222690408009</v>
      </c>
      <c r="AJ121" s="127">
        <v>18.929363609032499</v>
      </c>
      <c r="AK121" s="127">
        <v>19.677827955712502</v>
      </c>
      <c r="AL121" s="128">
        <v>20.835998451675</v>
      </c>
      <c r="AM121" s="127">
        <v>21.522228329158601</v>
      </c>
      <c r="AN121" s="127">
        <v>22.437899563254199</v>
      </c>
      <c r="AO121" s="129">
        <v>23.2779088595423</v>
      </c>
      <c r="AP121" s="72">
        <v>23.802335687130871</v>
      </c>
      <c r="AQ121" s="72">
        <v>24.281626510140036</v>
      </c>
      <c r="AR121" s="72">
        <v>25.093475078680175</v>
      </c>
      <c r="AS121" s="72">
        <v>25.469017148805143</v>
      </c>
      <c r="AT121" s="72">
        <v>25.861936909193943</v>
      </c>
      <c r="AU121" s="132">
        <v>26.4422</v>
      </c>
      <c r="AV121" s="73">
        <f t="shared" si="0"/>
        <v>26.953602426065395</v>
      </c>
      <c r="AW121" s="73">
        <f t="shared" si="1"/>
        <v>27.68137943731308</v>
      </c>
      <c r="AX121" s="73">
        <f t="shared" si="2"/>
        <v>28.466290943440477</v>
      </c>
      <c r="AY121" s="73">
        <f t="shared" si="3"/>
        <v>29.536899561523509</v>
      </c>
      <c r="AZ121" s="73">
        <f t="shared" si="4"/>
        <v>30.470178436415722</v>
      </c>
      <c r="BA121" s="73">
        <f t="shared" si="5"/>
        <v>31.690681951802834</v>
      </c>
      <c r="BB121" s="73">
        <f t="shared" si="6"/>
        <v>32.97384698737568</v>
      </c>
      <c r="BC121" s="73">
        <f t="shared" si="7"/>
        <v>34.152540568389846</v>
      </c>
      <c r="BD121" s="73">
        <f t="shared" si="8"/>
        <v>35.795553550224625</v>
      </c>
      <c r="BE121" s="73">
        <f t="shared" si="9"/>
        <v>37.256117209327243</v>
      </c>
      <c r="BF121" s="73">
        <f t="shared" si="10"/>
        <v>38.494129815282633</v>
      </c>
      <c r="BG121" s="133">
        <f t="shared" si="11"/>
        <v>39.716144434170943</v>
      </c>
      <c r="BS121" s="133">
        <f t="shared" si="12"/>
        <v>65.127558974511686</v>
      </c>
      <c r="BT121" s="134"/>
    </row>
    <row r="122" spans="2:72" ht="15" hidden="1" customHeight="1" x14ac:dyDescent="0.35">
      <c r="B122" s="135">
        <v>37377</v>
      </c>
      <c r="C122" s="136">
        <v>13.677882323024299</v>
      </c>
      <c r="D122" s="72">
        <v>200205</v>
      </c>
      <c r="E122" s="137">
        <v>7.3110732815465003</v>
      </c>
      <c r="F122" s="138">
        <v>7.4270195927185396</v>
      </c>
      <c r="G122" s="127">
        <v>7.5805521316310198</v>
      </c>
      <c r="H122" s="127">
        <v>7.7605288226028497</v>
      </c>
      <c r="I122" s="127">
        <v>7.9666352894829204</v>
      </c>
      <c r="J122" s="127">
        <v>8.0809366091666206</v>
      </c>
      <c r="K122" s="139">
        <v>8.1772673107242806</v>
      </c>
      <c r="L122" s="127">
        <v>8.3189193555542396</v>
      </c>
      <c r="M122" s="127">
        <v>8.4356552626407009</v>
      </c>
      <c r="N122" s="139">
        <v>8.59576776750656</v>
      </c>
      <c r="O122" s="127">
        <v>8.7259706715776204</v>
      </c>
      <c r="P122" s="127">
        <v>8.8459600062743693</v>
      </c>
      <c r="Q122" s="140">
        <v>9.1238977681456408</v>
      </c>
      <c r="R122" s="138">
        <v>9.2842369162832306</v>
      </c>
      <c r="S122" s="127">
        <v>9.5088257764190605</v>
      </c>
      <c r="T122" s="127">
        <v>9.7314333356955895</v>
      </c>
      <c r="U122" s="127">
        <v>9.9979804453942105</v>
      </c>
      <c r="V122" s="127">
        <v>10.2054760161978</v>
      </c>
      <c r="W122" s="139">
        <v>10.586821598563199</v>
      </c>
      <c r="X122" s="127">
        <v>10.9151838328573</v>
      </c>
      <c r="Y122" s="127">
        <v>11.339723236170199</v>
      </c>
      <c r="Z122" s="139">
        <v>12.0806932021816</v>
      </c>
      <c r="AA122" s="127">
        <v>12.7320367208346</v>
      </c>
      <c r="AB122" s="127">
        <v>13.133524310090699</v>
      </c>
      <c r="AC122" s="140">
        <v>13.4710326970601</v>
      </c>
      <c r="AD122" s="138">
        <v>13.8625333602136</v>
      </c>
      <c r="AE122" s="127">
        <v>14.384543992516001</v>
      </c>
      <c r="AF122" s="127">
        <v>15.057674509548001</v>
      </c>
      <c r="AG122" s="127">
        <v>15.576365914580601</v>
      </c>
      <c r="AH122" s="127">
        <v>16.052857804632101</v>
      </c>
      <c r="AI122" s="128">
        <v>16.489175347001499</v>
      </c>
      <c r="AJ122" s="127">
        <v>16.851585249567801</v>
      </c>
      <c r="AK122" s="127">
        <v>17.517894535228098</v>
      </c>
      <c r="AL122" s="128">
        <v>18.548938644758199</v>
      </c>
      <c r="AM122" s="127">
        <v>19.159844617090901</v>
      </c>
      <c r="AN122" s="127">
        <v>19.975007354763498</v>
      </c>
      <c r="AO122" s="129">
        <v>20.722813174293201</v>
      </c>
      <c r="AP122" s="72">
        <v>21.189676380832925</v>
      </c>
      <c r="AQ122" s="72">
        <v>21.616357928617258</v>
      </c>
      <c r="AR122" s="72">
        <v>22.339094077864534</v>
      </c>
      <c r="AS122" s="72">
        <v>22.673414836883097</v>
      </c>
      <c r="AT122" s="72">
        <v>23.023205826965405</v>
      </c>
      <c r="AU122" s="132">
        <v>23.5397</v>
      </c>
      <c r="AV122" s="73">
        <f t="shared" si="0"/>
        <v>23.995044865061523</v>
      </c>
      <c r="AW122" s="73">
        <f t="shared" si="1"/>
        <v>24.64293755712561</v>
      </c>
      <c r="AX122" s="73">
        <f t="shared" si="2"/>
        <v>25.341693386009418</v>
      </c>
      <c r="AY122" s="73">
        <f t="shared" si="3"/>
        <v>26.29478683221166</v>
      </c>
      <c r="AZ122" s="73">
        <f t="shared" si="4"/>
        <v>27.125624510999884</v>
      </c>
      <c r="BA122" s="73">
        <f t="shared" si="5"/>
        <v>28.21215966673692</v>
      </c>
      <c r="BB122" s="73">
        <f t="shared" si="6"/>
        <v>29.354478311612148</v>
      </c>
      <c r="BC122" s="73">
        <f t="shared" si="7"/>
        <v>30.403792793272832</v>
      </c>
      <c r="BD122" s="73">
        <f t="shared" si="8"/>
        <v>31.866460736125582</v>
      </c>
      <c r="BE122" s="73">
        <f t="shared" si="9"/>
        <v>33.166705874955504</v>
      </c>
      <c r="BF122" s="73">
        <f t="shared" si="10"/>
        <v>34.268828238928791</v>
      </c>
      <c r="BG122" s="133">
        <f t="shared" si="11"/>
        <v>35.356708632149626</v>
      </c>
      <c r="BS122" s="133">
        <f t="shared" si="12"/>
        <v>57.97884360103594</v>
      </c>
      <c r="BT122" s="134"/>
    </row>
    <row r="123" spans="2:72" ht="15" hidden="1" customHeight="1" x14ac:dyDescent="0.35">
      <c r="B123" s="135">
        <v>37408</v>
      </c>
      <c r="C123" s="136">
        <v>14.846268922297901</v>
      </c>
      <c r="D123" s="72">
        <v>200206</v>
      </c>
      <c r="E123" s="137">
        <v>6.7356990852973304</v>
      </c>
      <c r="F123" s="138">
        <v>6.8425205370910502</v>
      </c>
      <c r="G123" s="127">
        <v>6.9839702178823</v>
      </c>
      <c r="H123" s="127">
        <v>7.14978292226506</v>
      </c>
      <c r="I123" s="127">
        <v>7.3396690151786803</v>
      </c>
      <c r="J123" s="127">
        <v>7.4449749346782204</v>
      </c>
      <c r="K123" s="139">
        <v>7.5337245058261004</v>
      </c>
      <c r="L123" s="127">
        <v>7.6642286756037299</v>
      </c>
      <c r="M123" s="127">
        <v>7.7717775828986699</v>
      </c>
      <c r="N123" s="139">
        <v>7.9192893928666903</v>
      </c>
      <c r="O123" s="127">
        <v>8.0392454578767492</v>
      </c>
      <c r="P123" s="127">
        <v>8.1497917512646492</v>
      </c>
      <c r="Q123" s="140">
        <v>8.4058560876913102</v>
      </c>
      <c r="R123" s="138">
        <v>8.5535767043309594</v>
      </c>
      <c r="S123" s="127">
        <v>8.7604906445322097</v>
      </c>
      <c r="T123" s="127">
        <v>8.9655792102813496</v>
      </c>
      <c r="U123" s="127">
        <v>9.2111493275331195</v>
      </c>
      <c r="V123" s="127">
        <v>9.4023152032729396</v>
      </c>
      <c r="W123" s="139">
        <v>9.7536492675620501</v>
      </c>
      <c r="X123" s="127">
        <v>10.05616972058</v>
      </c>
      <c r="Y123" s="127">
        <v>10.447298295065099</v>
      </c>
      <c r="Z123" s="139">
        <v>11.1299546616609</v>
      </c>
      <c r="AA123" s="127">
        <v>11.73003809317</v>
      </c>
      <c r="AB123" s="127">
        <v>12.0999290084391</v>
      </c>
      <c r="AC123" s="140">
        <v>12.4108758210128</v>
      </c>
      <c r="AD123" s="138">
        <v>12.7715657713313</v>
      </c>
      <c r="AE123" s="127">
        <v>13.252494686021601</v>
      </c>
      <c r="AF123" s="127">
        <v>13.8726505008049</v>
      </c>
      <c r="AG123" s="127">
        <v>14.350521408110399</v>
      </c>
      <c r="AH123" s="127">
        <v>14.7895138602956</v>
      </c>
      <c r="AI123" s="128">
        <v>15.191493646007</v>
      </c>
      <c r="AJ123" s="127">
        <v>15.525382249665199</v>
      </c>
      <c r="AK123" s="127">
        <v>16.139253657202001</v>
      </c>
      <c r="AL123" s="128">
        <v>17.089155620705998</v>
      </c>
      <c r="AM123" s="127">
        <v>17.6519839005744</v>
      </c>
      <c r="AN123" s="127">
        <v>18.402994141487799</v>
      </c>
      <c r="AO123" s="129">
        <v>19.091948386728301</v>
      </c>
      <c r="AP123" s="72">
        <v>19.522069923218151</v>
      </c>
      <c r="AQ123" s="72">
        <v>19.915172057535187</v>
      </c>
      <c r="AR123" s="72">
        <v>20.581029590612253</v>
      </c>
      <c r="AS123" s="72">
        <v>20.889039638384734</v>
      </c>
      <c r="AT123" s="72">
        <v>21.2113024254217</v>
      </c>
      <c r="AU123" s="132">
        <v>21.687200000000001</v>
      </c>
      <c r="AV123" s="73">
        <f t="shared" si="0"/>
        <v>22.106658697732996</v>
      </c>
      <c r="AW123" s="73">
        <f t="shared" si="1"/>
        <v>22.703562879273875</v>
      </c>
      <c r="AX123" s="73">
        <f t="shared" si="2"/>
        <v>23.347327319351169</v>
      </c>
      <c r="AY123" s="73">
        <f t="shared" si="3"/>
        <v>24.22541325920778</v>
      </c>
      <c r="AZ123" s="73">
        <f t="shared" si="4"/>
        <v>24.990864838960054</v>
      </c>
      <c r="BA123" s="73">
        <f t="shared" si="5"/>
        <v>25.991890758521517</v>
      </c>
      <c r="BB123" s="73">
        <f t="shared" si="6"/>
        <v>27.044310062103797</v>
      </c>
      <c r="BC123" s="73">
        <f t="shared" si="7"/>
        <v>28.011044537622009</v>
      </c>
      <c r="BD123" s="73">
        <f t="shared" si="8"/>
        <v>29.358601968024761</v>
      </c>
      <c r="BE123" s="73">
        <f t="shared" si="9"/>
        <v>30.556519107548549</v>
      </c>
      <c r="BF123" s="73">
        <f t="shared" si="10"/>
        <v>31.571905537559864</v>
      </c>
      <c r="BG123" s="133">
        <f t="shared" si="11"/>
        <v>32.574170825753022</v>
      </c>
      <c r="BS123" s="133">
        <f t="shared" si="12"/>
        <v>53.415966270753458</v>
      </c>
      <c r="BT123" s="134"/>
    </row>
    <row r="124" spans="2:72" ht="15" hidden="1" customHeight="1" x14ac:dyDescent="0.35">
      <c r="B124" s="135">
        <v>37438</v>
      </c>
      <c r="C124" s="136">
        <v>15.5363025296058</v>
      </c>
      <c r="D124" s="72">
        <v>200207</v>
      </c>
      <c r="E124" s="137">
        <v>6.4365378962878097</v>
      </c>
      <c r="F124" s="138">
        <v>6.5386149507850302</v>
      </c>
      <c r="G124" s="127">
        <v>6.6737822466070797</v>
      </c>
      <c r="H124" s="127">
        <v>6.8322304999999899</v>
      </c>
      <c r="I124" s="127">
        <v>7.01368293983424</v>
      </c>
      <c r="J124" s="127">
        <v>7.1143117733048102</v>
      </c>
      <c r="K124" s="139">
        <v>7.1991195966263</v>
      </c>
      <c r="L124" s="127">
        <v>7.32382751836687</v>
      </c>
      <c r="M124" s="127">
        <v>7.4265997189568997</v>
      </c>
      <c r="N124" s="139">
        <v>7.5675598988855999</v>
      </c>
      <c r="O124" s="127">
        <v>7.6821882022805896</v>
      </c>
      <c r="P124" s="127">
        <v>7.7878246622344696</v>
      </c>
      <c r="Q124" s="140">
        <v>8.0325160868997401</v>
      </c>
      <c r="R124" s="138">
        <v>8.1736757995032292</v>
      </c>
      <c r="S124" s="127">
        <v>8.3713998071392997</v>
      </c>
      <c r="T124" s="127">
        <v>8.56737951300547</v>
      </c>
      <c r="U124" s="127">
        <v>8.8020428116283291</v>
      </c>
      <c r="V124" s="127">
        <v>8.9847181936628697</v>
      </c>
      <c r="W124" s="139">
        <v>9.3204480103332408</v>
      </c>
      <c r="X124" s="127">
        <v>9.6095322368692209</v>
      </c>
      <c r="Y124" s="127">
        <v>9.9832891194308608</v>
      </c>
      <c r="Z124" s="139">
        <v>10.6356257986817</v>
      </c>
      <c r="AA124" s="127">
        <v>11.209056959862</v>
      </c>
      <c r="AB124" s="127">
        <v>11.5625194384367</v>
      </c>
      <c r="AC124" s="140">
        <v>11.859655773880901</v>
      </c>
      <c r="AD124" s="138">
        <v>12.2043259416892</v>
      </c>
      <c r="AE124" s="127">
        <v>12.6638947474842</v>
      </c>
      <c r="AF124" s="127">
        <v>13.256506791595401</v>
      </c>
      <c r="AG124" s="127">
        <v>13.7131534091854</v>
      </c>
      <c r="AH124" s="127">
        <v>14.1326483300381</v>
      </c>
      <c r="AI124" s="128">
        <v>14.5167744751506</v>
      </c>
      <c r="AJ124" s="127">
        <v>14.8358336586696</v>
      </c>
      <c r="AK124" s="127">
        <v>15.422440412923599</v>
      </c>
      <c r="AL124" s="128">
        <v>16.3301531697476</v>
      </c>
      <c r="AM124" s="127">
        <v>16.867983839823498</v>
      </c>
      <c r="AN124" s="127">
        <v>17.5856385056459</v>
      </c>
      <c r="AO124" s="129">
        <v>18.2439933478298</v>
      </c>
      <c r="AP124" s="72">
        <v>18.65501134827305</v>
      </c>
      <c r="AQ124" s="72">
        <v>19.030654136438301</v>
      </c>
      <c r="AR124" s="72">
        <v>19.66693809017583</v>
      </c>
      <c r="AS124" s="72">
        <v>19.961268095097282</v>
      </c>
      <c r="AT124" s="72">
        <v>20.269217814207273</v>
      </c>
      <c r="AU124" s="132">
        <v>20.724</v>
      </c>
      <c r="AV124" s="73">
        <f t="shared" si="0"/>
        <v>21.124807487147162</v>
      </c>
      <c r="AW124" s="73">
        <f t="shared" si="1"/>
        <v>21.695200602440394</v>
      </c>
      <c r="AX124" s="73">
        <f t="shared" si="2"/>
        <v>22.310372711878102</v>
      </c>
      <c r="AY124" s="73">
        <f t="shared" si="3"/>
        <v>23.149459101651871</v>
      </c>
      <c r="AZ124" s="73">
        <f t="shared" si="4"/>
        <v>23.880913704723916</v>
      </c>
      <c r="BA124" s="73">
        <f t="shared" si="5"/>
        <v>24.837479784180733</v>
      </c>
      <c r="BB124" s="73">
        <f t="shared" si="6"/>
        <v>25.84315664778622</v>
      </c>
      <c r="BC124" s="73">
        <f t="shared" si="7"/>
        <v>26.766954312813034</v>
      </c>
      <c r="BD124" s="73">
        <f t="shared" si="8"/>
        <v>28.054660957420165</v>
      </c>
      <c r="BE124" s="73">
        <f t="shared" si="9"/>
        <v>29.19937347612337</v>
      </c>
      <c r="BF124" s="73">
        <f t="shared" si="10"/>
        <v>30.169662254375069</v>
      </c>
      <c r="BG124" s="133">
        <f t="shared" si="11"/>
        <v>31.127412656804797</v>
      </c>
      <c r="BS124" s="133">
        <f t="shared" si="12"/>
        <v>51.043534875097549</v>
      </c>
      <c r="BT124" s="134"/>
    </row>
    <row r="125" spans="2:72" ht="15" hidden="1" customHeight="1" x14ac:dyDescent="0.35">
      <c r="B125" s="135">
        <v>37469</v>
      </c>
      <c r="C125" s="136">
        <v>16.319746799911801</v>
      </c>
      <c r="D125" s="72">
        <v>200208</v>
      </c>
      <c r="E125" s="137">
        <v>6.1275460474999903</v>
      </c>
      <c r="F125" s="138">
        <v>6.2247228002672896</v>
      </c>
      <c r="G125" s="127">
        <v>6.3534012672647897</v>
      </c>
      <c r="H125" s="127">
        <v>6.5042430683161001</v>
      </c>
      <c r="I125" s="127">
        <v>6.6769847189411697</v>
      </c>
      <c r="J125" s="127">
        <v>6.7727827738477799</v>
      </c>
      <c r="K125" s="139">
        <v>6.8535193205696396</v>
      </c>
      <c r="L125" s="127">
        <v>6.9722405252399504</v>
      </c>
      <c r="M125" s="127">
        <v>7.0700790529803896</v>
      </c>
      <c r="N125" s="139">
        <v>7.20427231142064</v>
      </c>
      <c r="O125" s="127">
        <v>7.3133977789805602</v>
      </c>
      <c r="P125" s="127">
        <v>7.4139630647121297</v>
      </c>
      <c r="Q125" s="140">
        <v>7.6469078552538896</v>
      </c>
      <c r="R125" s="138">
        <v>7.78129106762161</v>
      </c>
      <c r="S125" s="127">
        <v>7.9695231546547696</v>
      </c>
      <c r="T125" s="127">
        <v>8.1560946767090492</v>
      </c>
      <c r="U125" s="127">
        <v>8.3794927505088008</v>
      </c>
      <c r="V125" s="127">
        <v>8.5533986348828996</v>
      </c>
      <c r="W125" s="139">
        <v>8.8730114367204997</v>
      </c>
      <c r="X125" s="127">
        <v>9.1482179123518694</v>
      </c>
      <c r="Y125" s="127">
        <v>9.5040322562380908</v>
      </c>
      <c r="Z125" s="139">
        <v>10.125052920606199</v>
      </c>
      <c r="AA125" s="127">
        <v>10.670955997977901</v>
      </c>
      <c r="AB125" s="127">
        <v>11.007450189176399</v>
      </c>
      <c r="AC125" s="140">
        <v>11.290322224913201</v>
      </c>
      <c r="AD125" s="138">
        <v>11.6184461882108</v>
      </c>
      <c r="AE125" s="127">
        <v>12.055952976002301</v>
      </c>
      <c r="AF125" s="127">
        <v>12.6201161405956</v>
      </c>
      <c r="AG125" s="127">
        <v>13.054841022481501</v>
      </c>
      <c r="AH125" s="127">
        <v>13.454197708581299</v>
      </c>
      <c r="AI125" s="128">
        <v>13.819883529149999</v>
      </c>
      <c r="AJ125" s="127">
        <v>14.123625986724599</v>
      </c>
      <c r="AK125" s="127">
        <v>14.6820721508556</v>
      </c>
      <c r="AL125" s="128">
        <v>15.546209332204301</v>
      </c>
      <c r="AM125" s="127">
        <v>16.058220952387401</v>
      </c>
      <c r="AN125" s="127">
        <v>16.741423954045501</v>
      </c>
      <c r="AO125" s="129">
        <v>17.368173873968001</v>
      </c>
      <c r="AP125" s="72">
        <v>17.759460581923165</v>
      </c>
      <c r="AQ125" s="72">
        <v>18.117070296801309</v>
      </c>
      <c r="AR125" s="72">
        <v>18.722808861326918</v>
      </c>
      <c r="AS125" s="72">
        <v>19.003009286987002</v>
      </c>
      <c r="AT125" s="72">
        <v>19.29617560008359</v>
      </c>
      <c r="AU125" s="132">
        <v>19.729099999999999</v>
      </c>
      <c r="AV125" s="73">
        <f t="shared" si="0"/>
        <v>20.110691913539597</v>
      </c>
      <c r="AW125" s="73">
        <f t="shared" si="1"/>
        <v>20.65370278917695</v>
      </c>
      <c r="AX125" s="73">
        <f t="shared" si="2"/>
        <v>21.239343002666761</v>
      </c>
      <c r="AY125" s="73">
        <f t="shared" si="3"/>
        <v>22.038148288057002</v>
      </c>
      <c r="AZ125" s="73">
        <f t="shared" si="4"/>
        <v>22.734488748440945</v>
      </c>
      <c r="BA125" s="73">
        <f t="shared" si="5"/>
        <v>23.64513400429016</v>
      </c>
      <c r="BB125" s="73">
        <f t="shared" si="6"/>
        <v>24.602532436481791</v>
      </c>
      <c r="BC125" s="73">
        <f t="shared" si="7"/>
        <v>25.481982355403179</v>
      </c>
      <c r="BD125" s="73">
        <f t="shared" si="8"/>
        <v>26.707871472758118</v>
      </c>
      <c r="BE125" s="73">
        <f t="shared" si="9"/>
        <v>27.797631027121803</v>
      </c>
      <c r="BF125" s="73">
        <f t="shared" si="10"/>
        <v>28.72134021114428</v>
      </c>
      <c r="BG125" s="133">
        <f t="shared" si="11"/>
        <v>29.633112935466229</v>
      </c>
      <c r="BS125" s="133">
        <f t="shared" si="12"/>
        <v>48.593143614476041</v>
      </c>
      <c r="BT125" s="134"/>
    </row>
    <row r="126" spans="2:72" ht="15" hidden="1" customHeight="1" x14ac:dyDescent="0.35">
      <c r="B126" s="135">
        <v>37500</v>
      </c>
      <c r="C126" s="136">
        <v>16.717495429451699</v>
      </c>
      <c r="D126" s="72">
        <v>200209</v>
      </c>
      <c r="E126" s="137">
        <v>5.9817572806885204</v>
      </c>
      <c r="F126" s="138">
        <v>6.07662196940296</v>
      </c>
      <c r="G126" s="127">
        <v>6.2022388722974204</v>
      </c>
      <c r="H126" s="127">
        <v>6.3494917912761304</v>
      </c>
      <c r="I126" s="127">
        <v>6.5181235107760198</v>
      </c>
      <c r="J126" s="127">
        <v>6.6116423041023102</v>
      </c>
      <c r="K126" s="139">
        <v>6.6904579380326599</v>
      </c>
      <c r="L126" s="127">
        <v>6.8063544853459996</v>
      </c>
      <c r="M126" s="127">
        <v>6.9018652038467501</v>
      </c>
      <c r="N126" s="139">
        <v>7.0328656882938301</v>
      </c>
      <c r="O126" s="127">
        <v>7.1393948037056099</v>
      </c>
      <c r="P126" s="127">
        <v>7.2375674041962696</v>
      </c>
      <c r="Q126" s="140">
        <v>7.4649698889789304</v>
      </c>
      <c r="R126" s="138">
        <v>7.5961558079017104</v>
      </c>
      <c r="S126" s="127">
        <v>7.7799094098071802</v>
      </c>
      <c r="T126" s="127">
        <v>7.96204195548958</v>
      </c>
      <c r="U126" s="127">
        <v>8.1801248624289205</v>
      </c>
      <c r="V126" s="127">
        <v>8.3498931158121508</v>
      </c>
      <c r="W126" s="139">
        <v>8.6619015755728608</v>
      </c>
      <c r="X126" s="127">
        <v>8.9305602403204194</v>
      </c>
      <c r="Y126" s="127">
        <v>9.27790892209544</v>
      </c>
      <c r="Z126" s="139">
        <v>9.8841540407359396</v>
      </c>
      <c r="AA126" s="127">
        <v>10.417068796872501</v>
      </c>
      <c r="AB126" s="127">
        <v>10.745556997941501</v>
      </c>
      <c r="AC126" s="140">
        <v>11.021698841047201</v>
      </c>
      <c r="AD126" s="138">
        <v>11.3420159616708</v>
      </c>
      <c r="AE126" s="127">
        <v>11.769113431512</v>
      </c>
      <c r="AF126" s="127">
        <v>12.3198538243449</v>
      </c>
      <c r="AG126" s="127">
        <v>12.744235576380699</v>
      </c>
      <c r="AH126" s="127">
        <v>13.1340906253923</v>
      </c>
      <c r="AI126" s="128">
        <v>13.4910759181465</v>
      </c>
      <c r="AJ126" s="127">
        <v>13.787591626550199</v>
      </c>
      <c r="AK126" s="127">
        <v>14.3327510398403</v>
      </c>
      <c r="AL126" s="128">
        <v>15.1763283603494</v>
      </c>
      <c r="AM126" s="127">
        <v>15.6761580169665</v>
      </c>
      <c r="AN126" s="127">
        <v>16.3431060084914</v>
      </c>
      <c r="AO126" s="129">
        <v>16.954944070189299</v>
      </c>
      <c r="AP126" s="72">
        <v>17.336921144862266</v>
      </c>
      <c r="AQ126" s="72">
        <v>17.686022481520528</v>
      </c>
      <c r="AR126" s="72">
        <v>18.277349097502992</v>
      </c>
      <c r="AS126" s="72">
        <v>18.550882894434316</v>
      </c>
      <c r="AT126" s="72">
        <v>18.83707408977158</v>
      </c>
      <c r="AU126" s="132">
        <v>19.259699999999999</v>
      </c>
      <c r="AV126" s="73">
        <f t="shared" si="0"/>
        <v>19.632211139821699</v>
      </c>
      <c r="AW126" s="73">
        <f t="shared" si="1"/>
        <v>20.162302506521758</v>
      </c>
      <c r="AX126" s="73">
        <f t="shared" si="2"/>
        <v>20.734008958623562</v>
      </c>
      <c r="AY126" s="73">
        <f t="shared" si="3"/>
        <v>21.513808783005963</v>
      </c>
      <c r="AZ126" s="73">
        <f t="shared" si="4"/>
        <v>22.193581662140687</v>
      </c>
      <c r="BA126" s="73">
        <f t="shared" si="5"/>
        <v>23.082560520410215</v>
      </c>
      <c r="BB126" s="73">
        <f t="shared" si="6"/>
        <v>24.017180186731395</v>
      </c>
      <c r="BC126" s="73">
        <f t="shared" si="7"/>
        <v>24.87570591868494</v>
      </c>
      <c r="BD126" s="73">
        <f t="shared" si="8"/>
        <v>26.072428243774048</v>
      </c>
      <c r="BE126" s="73">
        <f t="shared" si="9"/>
        <v>27.13625984911538</v>
      </c>
      <c r="BF126" s="73">
        <f t="shared" si="10"/>
        <v>28.037991813907336</v>
      </c>
      <c r="BG126" s="133">
        <f t="shared" si="11"/>
        <v>28.928071315516508</v>
      </c>
      <c r="BS126" s="133">
        <f t="shared" si="12"/>
        <v>47.436998164384107</v>
      </c>
      <c r="BT126" s="134"/>
    </row>
    <row r="127" spans="2:72" ht="15" hidden="1" customHeight="1" x14ac:dyDescent="0.35">
      <c r="B127" s="135">
        <v>37530</v>
      </c>
      <c r="C127" s="136">
        <v>16.8003597272726</v>
      </c>
      <c r="D127" s="72">
        <v>200210</v>
      </c>
      <c r="E127" s="137">
        <v>5.9522535007192001</v>
      </c>
      <c r="F127" s="138">
        <v>6.0466502889871103</v>
      </c>
      <c r="G127" s="127">
        <v>6.1716476125022099</v>
      </c>
      <c r="H127" s="127">
        <v>6.31817423692942</v>
      </c>
      <c r="I127" s="127">
        <v>6.4859742153681896</v>
      </c>
      <c r="J127" s="127">
        <v>6.5790317465984396</v>
      </c>
      <c r="K127" s="139">
        <v>6.6574586387239103</v>
      </c>
      <c r="L127" s="127">
        <v>6.7727835503003497</v>
      </c>
      <c r="M127" s="127">
        <v>6.8678231819463296</v>
      </c>
      <c r="N127" s="139">
        <v>6.9981775336120799</v>
      </c>
      <c r="O127" s="127">
        <v>7.1041812162063902</v>
      </c>
      <c r="P127" s="127">
        <v>7.2018696006601903</v>
      </c>
      <c r="Q127" s="140">
        <v>7.4281504697435299</v>
      </c>
      <c r="R127" s="138">
        <v>7.5586893412678098</v>
      </c>
      <c r="S127" s="127">
        <v>7.7415366165563997</v>
      </c>
      <c r="T127" s="127">
        <v>7.9227708311463001</v>
      </c>
      <c r="U127" s="127">
        <v>8.13977808927552</v>
      </c>
      <c r="V127" s="127">
        <v>8.3087089958794298</v>
      </c>
      <c r="W127" s="139">
        <v>8.6191785384769393</v>
      </c>
      <c r="X127" s="127">
        <v>8.88651209995475</v>
      </c>
      <c r="Y127" s="127">
        <v>9.2321475562345103</v>
      </c>
      <c r="Z127" s="139">
        <v>9.8354024962789008</v>
      </c>
      <c r="AA127" s="127">
        <v>10.365688760657999</v>
      </c>
      <c r="AB127" s="127">
        <v>10.69255676165</v>
      </c>
      <c r="AC127" s="140">
        <v>10.967336592257199</v>
      </c>
      <c r="AD127" s="138">
        <v>11.2860738149672</v>
      </c>
      <c r="AE127" s="127">
        <v>11.7110647149185</v>
      </c>
      <c r="AF127" s="127">
        <v>12.2590886947297</v>
      </c>
      <c r="AG127" s="127">
        <v>12.681377271591799</v>
      </c>
      <c r="AH127" s="127">
        <v>13.069309441247601</v>
      </c>
      <c r="AI127" s="128">
        <v>13.4245339779171</v>
      </c>
      <c r="AJ127" s="127">
        <v>13.7195871839477</v>
      </c>
      <c r="AK127" s="127">
        <v>14.2620577112428</v>
      </c>
      <c r="AL127" s="128">
        <v>15.1014742611817</v>
      </c>
      <c r="AM127" s="127">
        <v>15.598838611448301</v>
      </c>
      <c r="AN127" s="127">
        <v>16.262497020017999</v>
      </c>
      <c r="AO127" s="129">
        <v>16.871317317085499</v>
      </c>
      <c r="AP127" s="72">
        <v>17.251410368880968</v>
      </c>
      <c r="AQ127" s="72">
        <v>17.598789835436438</v>
      </c>
      <c r="AR127" s="72">
        <v>18.187199855250036</v>
      </c>
      <c r="AS127" s="72">
        <v>18.459384503330924</v>
      </c>
      <c r="AT127" s="72">
        <v>18.744164119819335</v>
      </c>
      <c r="AU127" s="132">
        <v>19.1647</v>
      </c>
      <c r="AV127" s="73">
        <f t="shared" si="0"/>
        <v>19.535379320909385</v>
      </c>
      <c r="AW127" s="73">
        <f t="shared" si="1"/>
        <v>20.06285612163612</v>
      </c>
      <c r="AX127" s="73">
        <f t="shared" si="2"/>
        <v>20.631742749967355</v>
      </c>
      <c r="AY127" s="73">
        <f t="shared" si="3"/>
        <v>21.40769637308161</v>
      </c>
      <c r="AZ127" s="73">
        <f t="shared" si="4"/>
        <v>22.084116413156838</v>
      </c>
      <c r="BA127" s="73">
        <f t="shared" si="5"/>
        <v>22.968710567166223</v>
      </c>
      <c r="BB127" s="73">
        <f t="shared" si="6"/>
        <v>23.898720415386091</v>
      </c>
      <c r="BC127" s="73">
        <f t="shared" si="7"/>
        <v>24.753011646823314</v>
      </c>
      <c r="BD127" s="73">
        <f t="shared" si="8"/>
        <v>25.943831386684195</v>
      </c>
      <c r="BE127" s="73">
        <f t="shared" si="9"/>
        <v>27.002415862773102</v>
      </c>
      <c r="BF127" s="73">
        <f t="shared" si="10"/>
        <v>27.899700221246018</v>
      </c>
      <c r="BG127" s="133">
        <f t="shared" si="11"/>
        <v>28.78538958989953</v>
      </c>
      <c r="BS127" s="133">
        <f t="shared" si="12"/>
        <v>47.203024987176363</v>
      </c>
      <c r="BT127" s="134"/>
    </row>
    <row r="128" spans="2:72" ht="15" hidden="1" customHeight="1" x14ac:dyDescent="0.35">
      <c r="B128" s="135">
        <v>37561</v>
      </c>
      <c r="C128" s="136">
        <v>16.521634361875201</v>
      </c>
      <c r="D128" s="72">
        <v>200211</v>
      </c>
      <c r="E128" s="137">
        <v>6.0526699604705296</v>
      </c>
      <c r="F128" s="138">
        <v>6.14865925337363</v>
      </c>
      <c r="G128" s="127">
        <v>6.2757653225435197</v>
      </c>
      <c r="H128" s="127">
        <v>6.4247638989604203</v>
      </c>
      <c r="I128" s="127">
        <v>6.5953947178160401</v>
      </c>
      <c r="J128" s="127">
        <v>6.6900221599780396</v>
      </c>
      <c r="K128" s="139">
        <v>6.7697721393772001</v>
      </c>
      <c r="L128" s="127">
        <v>6.8870426198613197</v>
      </c>
      <c r="M128" s="127">
        <v>6.9836856011201496</v>
      </c>
      <c r="N128" s="139">
        <v>7.1162390732544498</v>
      </c>
      <c r="O128" s="127">
        <v>7.2240310725804697</v>
      </c>
      <c r="P128" s="127">
        <v>7.3233674919717098</v>
      </c>
      <c r="Q128" s="140">
        <v>7.5534657931889599</v>
      </c>
      <c r="R128" s="138">
        <v>7.6862068980920402</v>
      </c>
      <c r="S128" s="127">
        <v>7.8721388666077399</v>
      </c>
      <c r="T128" s="127">
        <v>8.0564305615641398</v>
      </c>
      <c r="U128" s="127">
        <v>8.2770988029829802</v>
      </c>
      <c r="V128" s="127">
        <v>8.4488796291310901</v>
      </c>
      <c r="W128" s="139">
        <v>8.7645868942692307</v>
      </c>
      <c r="X128" s="127">
        <v>9.0364304602038494</v>
      </c>
      <c r="Y128" s="127">
        <v>9.3878968994684495</v>
      </c>
      <c r="Z128" s="139">
        <v>10.001328947292199</v>
      </c>
      <c r="AA128" s="127">
        <v>10.5405613140705</v>
      </c>
      <c r="AB128" s="127">
        <v>10.8729436849497</v>
      </c>
      <c r="AC128" s="140">
        <v>11.152359141004901</v>
      </c>
      <c r="AD128" s="138">
        <v>11.4764735647181</v>
      </c>
      <c r="AE128" s="127">
        <v>11.908634199895699</v>
      </c>
      <c r="AF128" s="127">
        <v>12.4659035231563</v>
      </c>
      <c r="AG128" s="127">
        <v>12.895316246171801</v>
      </c>
      <c r="AH128" s="127">
        <v>13.2897929581755</v>
      </c>
      <c r="AI128" s="128">
        <v>13.651010248746401</v>
      </c>
      <c r="AJ128" s="127">
        <v>13.9510410986869</v>
      </c>
      <c r="AK128" s="127">
        <v>14.5026632808743</v>
      </c>
      <c r="AL128" s="128">
        <v>15.356241062049699</v>
      </c>
      <c r="AM128" s="127">
        <v>15.861996111276699</v>
      </c>
      <c r="AN128" s="127">
        <v>16.536850653859201</v>
      </c>
      <c r="AO128" s="129">
        <v>17.155941948096</v>
      </c>
      <c r="AP128" s="72">
        <v>17.542447293761782</v>
      </c>
      <c r="AQ128" s="72">
        <v>17.895687165324802</v>
      </c>
      <c r="AR128" s="72">
        <v>18.494023854267112</v>
      </c>
      <c r="AS128" s="72">
        <v>18.770800346219513</v>
      </c>
      <c r="AT128" s="72">
        <v>19.060384287808265</v>
      </c>
      <c r="AU128" s="132">
        <v>19.488</v>
      </c>
      <c r="AV128" s="73">
        <f t="shared" si="0"/>
        <v>19.86494754764378</v>
      </c>
      <c r="AW128" s="73">
        <f t="shared" si="1"/>
        <v>20.401323054200759</v>
      </c>
      <c r="AX128" s="73">
        <f t="shared" si="2"/>
        <v>20.979806985672734</v>
      </c>
      <c r="AY128" s="73">
        <f t="shared" si="3"/>
        <v>21.768851199729554</v>
      </c>
      <c r="AZ128" s="73">
        <f t="shared" si="4"/>
        <v>22.456682666707387</v>
      </c>
      <c r="BA128" s="73">
        <f t="shared" si="5"/>
        <v>23.356200212882719</v>
      </c>
      <c r="BB128" s="73">
        <f t="shared" si="6"/>
        <v>24.30189963085644</v>
      </c>
      <c r="BC128" s="73">
        <f t="shared" si="7"/>
        <v>25.170603034263017</v>
      </c>
      <c r="BD128" s="73">
        <f t="shared" si="8"/>
        <v>26.381512291894673</v>
      </c>
      <c r="BE128" s="73">
        <f t="shared" si="9"/>
        <v>27.457955433684518</v>
      </c>
      <c r="BF128" s="73">
        <f t="shared" si="10"/>
        <v>28.370377272215574</v>
      </c>
      <c r="BG128" s="133">
        <f t="shared" si="11"/>
        <v>29.271008509663627</v>
      </c>
      <c r="BS128" s="133">
        <f t="shared" si="12"/>
        <v>47.999355428780447</v>
      </c>
      <c r="BT128" s="134"/>
    </row>
    <row r="129" spans="2:72" ht="15" hidden="1" customHeight="1" x14ac:dyDescent="0.35">
      <c r="B129" s="141">
        <v>37591</v>
      </c>
      <c r="C129" s="142">
        <v>16.455342923618598</v>
      </c>
      <c r="D129" s="109">
        <v>200212</v>
      </c>
      <c r="E129" s="143">
        <v>6.0770535420728704</v>
      </c>
      <c r="F129" s="144">
        <v>6.1734295341966003</v>
      </c>
      <c r="G129" s="145">
        <v>6.3010476585801296</v>
      </c>
      <c r="H129" s="145">
        <v>6.4506464856253398</v>
      </c>
      <c r="I129" s="145">
        <v>6.6219647020299099</v>
      </c>
      <c r="J129" s="145">
        <v>6.7169733571066796</v>
      </c>
      <c r="K129" s="146">
        <v>6.7970446145770298</v>
      </c>
      <c r="L129" s="145">
        <v>6.9147875269546999</v>
      </c>
      <c r="M129" s="145">
        <v>7.0118198408609702</v>
      </c>
      <c r="N129" s="146">
        <v>7.1449073134323697</v>
      </c>
      <c r="O129" s="145">
        <v>7.2531335599631399</v>
      </c>
      <c r="P129" s="145">
        <v>7.3528701626956403</v>
      </c>
      <c r="Q129" s="147">
        <v>7.5838954301510899</v>
      </c>
      <c r="R129" s="144">
        <v>7.7171712913822903</v>
      </c>
      <c r="S129" s="145">
        <v>7.9038522991412199</v>
      </c>
      <c r="T129" s="145">
        <v>8.0888864253902604</v>
      </c>
      <c r="U129" s="145">
        <v>8.3104436434271491</v>
      </c>
      <c r="V129" s="145">
        <v>8.4829165000047198</v>
      </c>
      <c r="W129" s="146">
        <v>8.79989561275924</v>
      </c>
      <c r="X129" s="145">
        <v>9.0728343184943601</v>
      </c>
      <c r="Y129" s="145">
        <v>9.4257166635754501</v>
      </c>
      <c r="Z129" s="146">
        <v>10.041619963011</v>
      </c>
      <c r="AA129" s="145">
        <v>10.583024663074299</v>
      </c>
      <c r="AB129" s="145">
        <v>10.9167460583372</v>
      </c>
      <c r="AC129" s="147">
        <v>11.197287158053401</v>
      </c>
      <c r="AD129" s="138">
        <v>11.522707298177901</v>
      </c>
      <c r="AE129" s="127">
        <v>11.9566089210819</v>
      </c>
      <c r="AF129" s="127">
        <v>12.516123240700599</v>
      </c>
      <c r="AG129" s="127">
        <v>12.9472658812965</v>
      </c>
      <c r="AH129" s="127">
        <v>13.3433317688475</v>
      </c>
      <c r="AI129" s="128">
        <v>13.7060042471849</v>
      </c>
      <c r="AJ129" s="127">
        <v>14.007243791265401</v>
      </c>
      <c r="AK129" s="127">
        <v>14.561088219929299</v>
      </c>
      <c r="AL129" s="128">
        <v>15.418104695700199</v>
      </c>
      <c r="AM129" s="127">
        <v>15.9258972126222</v>
      </c>
      <c r="AN129" s="127">
        <v>16.6034704514027</v>
      </c>
      <c r="AO129" s="129">
        <v>17.225055795900101</v>
      </c>
      <c r="AP129" s="72">
        <v>17.613118203936249</v>
      </c>
      <c r="AQ129" s="72">
        <v>17.967781125705162</v>
      </c>
      <c r="AR129" s="72">
        <v>18.568528253606775</v>
      </c>
      <c r="AS129" s="72">
        <v>18.846419757978683</v>
      </c>
      <c r="AT129" s="72">
        <v>19.137170307645619</v>
      </c>
      <c r="AU129" s="132">
        <v>19.566500000000001</v>
      </c>
      <c r="AV129" s="73">
        <f t="shared" si="0"/>
        <v>19.944974803832718</v>
      </c>
      <c r="AW129" s="73">
        <f t="shared" si="1"/>
        <v>20.483511134624134</v>
      </c>
      <c r="AX129" s="73">
        <f t="shared" si="2"/>
        <v>21.064325526907748</v>
      </c>
      <c r="AY129" s="73">
        <f t="shared" si="3"/>
        <v>21.856548457812991</v>
      </c>
      <c r="AZ129" s="73">
        <f t="shared" si="4"/>
        <v>22.547150899387692</v>
      </c>
      <c r="BA129" s="73">
        <f t="shared" si="5"/>
        <v>23.450292211542852</v>
      </c>
      <c r="BB129" s="73">
        <f t="shared" si="6"/>
        <v>24.399801442224025</v>
      </c>
      <c r="BC129" s="73">
        <f t="shared" si="7"/>
        <v>25.272004474796493</v>
      </c>
      <c r="BD129" s="73">
        <f t="shared" si="8"/>
        <v>26.487791960530672</v>
      </c>
      <c r="BE129" s="73">
        <f t="shared" si="9"/>
        <v>27.568571624774162</v>
      </c>
      <c r="BF129" s="73">
        <f t="shared" si="10"/>
        <v>28.48466921508102</v>
      </c>
      <c r="BG129" s="133">
        <f t="shared" si="11"/>
        <v>29.38892870508792</v>
      </c>
      <c r="BS129" s="133">
        <f t="shared" si="12"/>
        <v>48.192724009522486</v>
      </c>
      <c r="BT129" s="134"/>
    </row>
    <row r="130" spans="2:72" ht="15" hidden="1" customHeight="1" x14ac:dyDescent="0.35">
      <c r="B130" s="119">
        <v>37622</v>
      </c>
      <c r="C130" s="120">
        <v>16.524647609068701</v>
      </c>
      <c r="D130" s="121">
        <v>200301</v>
      </c>
      <c r="E130" s="122">
        <v>6.0515662642705896</v>
      </c>
      <c r="F130" s="123">
        <v>6.1475380536556603</v>
      </c>
      <c r="G130" s="124">
        <v>6.2746209452053403</v>
      </c>
      <c r="H130" s="124">
        <v>6.4235923519328901</v>
      </c>
      <c r="I130" s="124">
        <v>6.5941920564889402</v>
      </c>
      <c r="J130" s="124">
        <v>6.6888022434645498</v>
      </c>
      <c r="K130" s="125">
        <v>6.7685376805625799</v>
      </c>
      <c r="L130" s="124">
        <v>6.8857867769328198</v>
      </c>
      <c r="M130" s="124">
        <v>6.98241213547443</v>
      </c>
      <c r="N130" s="125">
        <v>7.1149414366619501</v>
      </c>
      <c r="O130" s="124">
        <v>7.2227137802623496</v>
      </c>
      <c r="P130" s="124">
        <v>7.3220320857915597</v>
      </c>
      <c r="Q130" s="126">
        <v>7.5520884288940699</v>
      </c>
      <c r="R130" s="123">
        <v>7.6848053286357896</v>
      </c>
      <c r="S130" s="124">
        <v>7.8707033927079202</v>
      </c>
      <c r="T130" s="124">
        <v>8.0549614823224296</v>
      </c>
      <c r="U130" s="124">
        <v>8.2755894851852005</v>
      </c>
      <c r="V130" s="124">
        <v>8.4473389873314702</v>
      </c>
      <c r="W130" s="125">
        <v>8.76298868367582</v>
      </c>
      <c r="X130" s="124">
        <v>9.0347826793030102</v>
      </c>
      <c r="Y130" s="124">
        <v>9.3861850291366693</v>
      </c>
      <c r="Z130" s="125">
        <v>9.9995052184542299</v>
      </c>
      <c r="AA130" s="124">
        <v>10.538639256938101</v>
      </c>
      <c r="AB130" s="124">
        <v>10.8709610183405</v>
      </c>
      <c r="AC130" s="126">
        <v>11.1503255233643</v>
      </c>
      <c r="AD130" s="138">
        <v>11.4743808452497</v>
      </c>
      <c r="AE130" s="127">
        <v>11.9064626765187</v>
      </c>
      <c r="AF130" s="127">
        <v>12.463630382470001</v>
      </c>
      <c r="AG130" s="127">
        <v>12.892964802654999</v>
      </c>
      <c r="AH130" s="127">
        <v>13.287369582362601</v>
      </c>
      <c r="AI130" s="128">
        <v>13.648521005448</v>
      </c>
      <c r="AJ130" s="127">
        <v>13.948497145167901</v>
      </c>
      <c r="AK130" s="127">
        <v>14.500018739794699</v>
      </c>
      <c r="AL130" s="128">
        <v>15.353440872213399</v>
      </c>
      <c r="AM130" s="127">
        <v>15.8591036976896</v>
      </c>
      <c r="AN130" s="127">
        <v>16.533835181457</v>
      </c>
      <c r="AO130" s="129">
        <v>17.152813585231701</v>
      </c>
      <c r="AP130" s="72">
        <v>17.53924845216919</v>
      </c>
      <c r="AQ130" s="72">
        <v>17.892423910918286</v>
      </c>
      <c r="AR130" s="72">
        <v>18.490651493972752</v>
      </c>
      <c r="AS130" s="72">
        <v>18.76737751610532</v>
      </c>
      <c r="AT130" s="72">
        <v>19.056908652453082</v>
      </c>
      <c r="AU130" s="132">
        <v>19.484500000000001</v>
      </c>
      <c r="AV130" s="73">
        <f t="shared" si="0"/>
        <v>19.86132520126381</v>
      </c>
      <c r="AW130" s="73">
        <f t="shared" si="1"/>
        <v>20.397602900470943</v>
      </c>
      <c r="AX130" s="73">
        <f t="shared" si="2"/>
        <v>20.975981346178607</v>
      </c>
      <c r="AY130" s="73">
        <f t="shared" si="3"/>
        <v>21.764881679087715</v>
      </c>
      <c r="AZ130" s="73">
        <f t="shared" si="4"/>
        <v>22.452587720925692</v>
      </c>
      <c r="BA130" s="73">
        <f t="shared" si="5"/>
        <v>23.35194124129027</v>
      </c>
      <c r="BB130" s="73">
        <f t="shared" si="6"/>
        <v>24.297468212251225</v>
      </c>
      <c r="BC130" s="73">
        <f t="shared" si="7"/>
        <v>25.166013208764401</v>
      </c>
      <c r="BD130" s="73">
        <f t="shared" si="8"/>
        <v>26.376701658726905</v>
      </c>
      <c r="BE130" s="73">
        <f t="shared" si="9"/>
        <v>27.452948512562376</v>
      </c>
      <c r="BF130" s="73">
        <f t="shared" si="10"/>
        <v>28.365203972202377</v>
      </c>
      <c r="BG130" s="133">
        <f t="shared" si="11"/>
        <v>29.265670980759577</v>
      </c>
      <c r="BS130" s="133">
        <f t="shared" si="12"/>
        <v>47.990602811087328</v>
      </c>
      <c r="BT130" s="134"/>
    </row>
    <row r="131" spans="2:72" ht="15" hidden="1" customHeight="1" x14ac:dyDescent="0.35">
      <c r="B131" s="135">
        <v>37653</v>
      </c>
      <c r="C131" s="136">
        <v>16.588679111930301</v>
      </c>
      <c r="D131" s="72">
        <v>200302</v>
      </c>
      <c r="E131" s="137">
        <v>6.0282075097879204</v>
      </c>
      <c r="F131" s="138">
        <v>6.1238088526856398</v>
      </c>
      <c r="G131" s="127">
        <v>6.2504012103911899</v>
      </c>
      <c r="H131" s="127">
        <v>6.3987975946596398</v>
      </c>
      <c r="I131" s="127">
        <v>6.5687387925680696</v>
      </c>
      <c r="J131" s="127">
        <v>6.6629837887760903</v>
      </c>
      <c r="K131" s="139">
        <v>6.7424114509250597</v>
      </c>
      <c r="L131" s="127">
        <v>6.8592079714271996</v>
      </c>
      <c r="M131" s="127">
        <v>6.9554603607359802</v>
      </c>
      <c r="N131" s="139">
        <v>7.0874781052003399</v>
      </c>
      <c r="O131" s="127">
        <v>7.1948344527421497</v>
      </c>
      <c r="P131" s="127">
        <v>7.2937693943927897</v>
      </c>
      <c r="Q131" s="140">
        <v>7.5229377310848902</v>
      </c>
      <c r="R131" s="138">
        <v>7.6551423499820501</v>
      </c>
      <c r="S131" s="127">
        <v>7.8403228564752201</v>
      </c>
      <c r="T131" s="127">
        <v>8.0238697187332395</v>
      </c>
      <c r="U131" s="127">
        <v>8.2436461081250894</v>
      </c>
      <c r="V131" s="127">
        <v>8.4147326654603791</v>
      </c>
      <c r="W131" s="139">
        <v>8.7291639691709193</v>
      </c>
      <c r="X131" s="127">
        <v>8.9999088530580291</v>
      </c>
      <c r="Y131" s="127">
        <v>9.34995480673639</v>
      </c>
      <c r="Z131" s="139">
        <v>9.9609076096458899</v>
      </c>
      <c r="AA131" s="127">
        <v>10.4979606166929</v>
      </c>
      <c r="AB131" s="127">
        <v>10.8289996320929</v>
      </c>
      <c r="AC131" s="140">
        <v>11.107285803574699</v>
      </c>
      <c r="AD131" s="138">
        <v>11.4300902875164</v>
      </c>
      <c r="AE131" s="127">
        <v>11.860504303715199</v>
      </c>
      <c r="AF131" s="127">
        <v>12.4155213691414</v>
      </c>
      <c r="AG131" s="127">
        <v>12.843198579130799</v>
      </c>
      <c r="AH131" s="127">
        <v>13.236080975373699</v>
      </c>
      <c r="AI131" s="128">
        <v>13.5958383713504</v>
      </c>
      <c r="AJ131" s="127">
        <v>13.8946566176106</v>
      </c>
      <c r="AK131" s="127">
        <v>14.4440493654301</v>
      </c>
      <c r="AL131" s="128">
        <v>15.2941773294979</v>
      </c>
      <c r="AM131" s="127">
        <v>15.797888320808299</v>
      </c>
      <c r="AN131" s="127">
        <v>16.470015373527101</v>
      </c>
      <c r="AO131" s="129">
        <v>17.086604550458301</v>
      </c>
      <c r="AP131" s="72">
        <v>17.471547797410807</v>
      </c>
      <c r="AQ131" s="72">
        <v>17.823360015889538</v>
      </c>
      <c r="AR131" s="72">
        <v>18.419278469269621</v>
      </c>
      <c r="AS131" s="72">
        <v>18.694936342277206</v>
      </c>
      <c r="AT131" s="72">
        <v>18.983349902375497</v>
      </c>
      <c r="AU131" s="132">
        <v>19.409199999999998</v>
      </c>
      <c r="AV131" s="73">
        <f t="shared" si="0"/>
        <v>19.784661442029041</v>
      </c>
      <c r="AW131" s="73">
        <f t="shared" si="1"/>
        <v>20.318869135131425</v>
      </c>
      <c r="AX131" s="73">
        <f t="shared" si="2"/>
        <v>20.895015067879406</v>
      </c>
      <c r="AY131" s="73">
        <f t="shared" si="3"/>
        <v>21.680870283477887</v>
      </c>
      <c r="AZ131" s="73">
        <f t="shared" si="4"/>
        <v>22.365921813097692</v>
      </c>
      <c r="BA131" s="73">
        <f t="shared" si="5"/>
        <v>23.261803872164826</v>
      </c>
      <c r="BB131" s="73">
        <f t="shared" si="6"/>
        <v>24.203681154531633</v>
      </c>
      <c r="BC131" s="73">
        <f t="shared" si="7"/>
        <v>25.068873609166435</v>
      </c>
      <c r="BD131" s="73">
        <f t="shared" si="8"/>
        <v>26.274888859989623</v>
      </c>
      <c r="BE131" s="73">
        <f t="shared" si="9"/>
        <v>27.346981452775363</v>
      </c>
      <c r="BF131" s="73">
        <f t="shared" si="10"/>
        <v>28.255715650253361</v>
      </c>
      <c r="BG131" s="133">
        <f t="shared" si="11"/>
        <v>29.152706899502288</v>
      </c>
      <c r="BS131" s="133">
        <f t="shared" si="12"/>
        <v>47.805361394305805</v>
      </c>
      <c r="BT131" s="134"/>
    </row>
    <row r="132" spans="2:72" ht="15" hidden="1" customHeight="1" x14ac:dyDescent="0.35">
      <c r="B132" s="135">
        <v>37681</v>
      </c>
      <c r="C132" s="136">
        <v>16.474929030376199</v>
      </c>
      <c r="D132" s="72">
        <v>200303</v>
      </c>
      <c r="E132" s="137">
        <v>6.0698288785111902</v>
      </c>
      <c r="F132" s="138">
        <v>6.1660902946954996</v>
      </c>
      <c r="G132" s="127">
        <v>6.2935567011442304</v>
      </c>
      <c r="H132" s="127">
        <v>6.4429776786465398</v>
      </c>
      <c r="I132" s="127">
        <v>6.6140922245606504</v>
      </c>
      <c r="J132" s="127">
        <v>6.7089879292473</v>
      </c>
      <c r="K132" s="139">
        <v>6.78896399455056</v>
      </c>
      <c r="L132" s="127">
        <v>6.90656692907171</v>
      </c>
      <c r="M132" s="127">
        <v>7.0034838867748999</v>
      </c>
      <c r="N132" s="139">
        <v>7.1364131392142998</v>
      </c>
      <c r="O132" s="127">
        <v>7.2445107217117002</v>
      </c>
      <c r="P132" s="127">
        <v>7.3441287532658297</v>
      </c>
      <c r="Q132" s="140">
        <v>7.5748793679113096</v>
      </c>
      <c r="R132" s="138">
        <v>7.7079967850459399</v>
      </c>
      <c r="S132" s="127">
        <v>7.8944558583649203</v>
      </c>
      <c r="T132" s="127">
        <v>8.0792700080578292</v>
      </c>
      <c r="U132" s="127">
        <v>8.3005638293105903</v>
      </c>
      <c r="V132" s="127">
        <v>8.4728316427116201</v>
      </c>
      <c r="W132" s="139">
        <v>8.78943391701476</v>
      </c>
      <c r="X132" s="127">
        <v>9.0620481414353407</v>
      </c>
      <c r="Y132" s="127">
        <v>9.4145109647527203</v>
      </c>
      <c r="Z132" s="139">
        <v>10.029682051761</v>
      </c>
      <c r="AA132" s="127">
        <v>10.570443106547501</v>
      </c>
      <c r="AB132" s="127">
        <v>10.903767759411</v>
      </c>
      <c r="AC132" s="140">
        <v>11.183975339758501</v>
      </c>
      <c r="AD132" s="138">
        <v>11.5090086063739</v>
      </c>
      <c r="AE132" s="127">
        <v>11.942394388299601</v>
      </c>
      <c r="AF132" s="127">
        <v>12.5012435331442</v>
      </c>
      <c r="AG132" s="127">
        <v>12.931873612759</v>
      </c>
      <c r="AH132" s="127">
        <v>13.327468640087099</v>
      </c>
      <c r="AI132" s="128">
        <v>13.6897099577278</v>
      </c>
      <c r="AJ132" s="127">
        <v>13.990591375235599</v>
      </c>
      <c r="AK132" s="127">
        <v>14.5437773697365</v>
      </c>
      <c r="AL132" s="128">
        <v>15.399774987328501</v>
      </c>
      <c r="AM132" s="127">
        <v>15.906963818588</v>
      </c>
      <c r="AN132" s="127">
        <v>16.583731529055399</v>
      </c>
      <c r="AO132" s="129">
        <v>17.204577906065001</v>
      </c>
      <c r="AP132" s="72">
        <v>17.592178968760098</v>
      </c>
      <c r="AQ132" s="72">
        <v>17.946420251938889</v>
      </c>
      <c r="AR132" s="72">
        <v>18.546453185724111</v>
      </c>
      <c r="AS132" s="72">
        <v>18.824014320680675</v>
      </c>
      <c r="AT132" s="72">
        <v>19.114419213544164</v>
      </c>
      <c r="AU132" s="132">
        <v>19.543299999999999</v>
      </c>
      <c r="AV132" s="73">
        <f t="shared" si="0"/>
        <v>19.921263356878061</v>
      </c>
      <c r="AW132" s="73">
        <f t="shared" si="1"/>
        <v>20.459159452433969</v>
      </c>
      <c r="AX132" s="73">
        <f t="shared" si="2"/>
        <v>21.039283347497676</v>
      </c>
      <c r="AY132" s="73">
        <f t="shared" si="3"/>
        <v>21.83056444958703</v>
      </c>
      <c r="AZ132" s="73">
        <f t="shared" si="4"/>
        <v>22.520345873169923</v>
      </c>
      <c r="BA132" s="73">
        <f t="shared" si="5"/>
        <v>23.422413491949868</v>
      </c>
      <c r="BB132" s="73">
        <f t="shared" si="6"/>
        <v>24.370793905072848</v>
      </c>
      <c r="BC132" s="73">
        <f t="shared" si="7"/>
        <v>25.241960025032292</v>
      </c>
      <c r="BD132" s="73">
        <f t="shared" si="8"/>
        <v>26.456302130125</v>
      </c>
      <c r="BE132" s="73">
        <f t="shared" si="9"/>
        <v>27.535796916852703</v>
      </c>
      <c r="BF132" s="73">
        <f t="shared" si="10"/>
        <v>28.450805410801632</v>
      </c>
      <c r="BG132" s="133">
        <f t="shared" si="11"/>
        <v>29.353989878095216</v>
      </c>
      <c r="BS132" s="133">
        <f t="shared" si="12"/>
        <v>48.13543041902205</v>
      </c>
      <c r="BT132" s="134"/>
    </row>
    <row r="133" spans="2:72" ht="15" hidden="1" customHeight="1" x14ac:dyDescent="0.35">
      <c r="B133" s="135">
        <v>37712</v>
      </c>
      <c r="C133" s="136">
        <v>16.173604311027798</v>
      </c>
      <c r="D133" s="72">
        <v>200304</v>
      </c>
      <c r="E133" s="137">
        <v>6.1829137202161002</v>
      </c>
      <c r="F133" s="138">
        <v>6.28096854890501</v>
      </c>
      <c r="G133" s="127">
        <v>6.4108097370295498</v>
      </c>
      <c r="H133" s="127">
        <v>6.5630145240801099</v>
      </c>
      <c r="I133" s="127">
        <v>6.7373170447667201</v>
      </c>
      <c r="J133" s="127">
        <v>6.8339807178685801</v>
      </c>
      <c r="K133" s="139">
        <v>6.9154467890461504</v>
      </c>
      <c r="L133" s="127">
        <v>7.03524074237533</v>
      </c>
      <c r="M133" s="127">
        <v>7.13396332574602</v>
      </c>
      <c r="N133" s="139">
        <v>7.2693691362187502</v>
      </c>
      <c r="O133" s="127">
        <v>7.3794806466620804</v>
      </c>
      <c r="P133" s="127">
        <v>7.4809546266382698</v>
      </c>
      <c r="Q133" s="140">
        <v>7.7160042746260098</v>
      </c>
      <c r="R133" s="138">
        <v>7.8516017554240598</v>
      </c>
      <c r="S133" s="127">
        <v>8.0415346819953797</v>
      </c>
      <c r="T133" s="127">
        <v>8.2297920389485206</v>
      </c>
      <c r="U133" s="127">
        <v>8.4552087073601605</v>
      </c>
      <c r="V133" s="127">
        <v>8.6306859816536203</v>
      </c>
      <c r="W133" s="139">
        <v>8.9531867613000902</v>
      </c>
      <c r="X133" s="127">
        <v>9.2308799652161504</v>
      </c>
      <c r="Y133" s="127">
        <v>9.5899093991216606</v>
      </c>
      <c r="Z133" s="139">
        <v>10.2165415217518</v>
      </c>
      <c r="AA133" s="127">
        <v>10.767377305085899</v>
      </c>
      <c r="AB133" s="127">
        <v>11.1069120120316</v>
      </c>
      <c r="AC133" s="140">
        <v>11.3923400410116</v>
      </c>
      <c r="AD133" s="138">
        <v>11.7234288878155</v>
      </c>
      <c r="AE133" s="127">
        <v>12.1648889274389</v>
      </c>
      <c r="AF133" s="127">
        <v>12.734149793659199</v>
      </c>
      <c r="AG133" s="127">
        <v>13.1728027904536</v>
      </c>
      <c r="AH133" s="127">
        <v>13.575768009255</v>
      </c>
      <c r="AI133" s="128">
        <v>13.944758117163801</v>
      </c>
      <c r="AJ133" s="127">
        <v>14.251245150274899</v>
      </c>
      <c r="AK133" s="127">
        <v>14.814737357994201</v>
      </c>
      <c r="AL133" s="128">
        <v>15.686682765387699</v>
      </c>
      <c r="AM133" s="127">
        <v>16.2033208529352</v>
      </c>
      <c r="AN133" s="127">
        <v>16.892697183998202</v>
      </c>
      <c r="AO133" s="129">
        <v>17.525110330956799</v>
      </c>
      <c r="AP133" s="72">
        <v>17.919932652388606</v>
      </c>
      <c r="AQ133" s="72">
        <v>18.280773680014139</v>
      </c>
      <c r="AR133" s="72">
        <v>18.891985615826101</v>
      </c>
      <c r="AS133" s="72">
        <v>19.174717894424145</v>
      </c>
      <c r="AT133" s="72">
        <v>19.470533218454165</v>
      </c>
      <c r="AU133" s="132">
        <v>19.907399999999999</v>
      </c>
      <c r="AV133" s="73">
        <f t="shared" si="0"/>
        <v>20.292409390541316</v>
      </c>
      <c r="AW133" s="73">
        <f t="shared" si="1"/>
        <v>20.840326838599424</v>
      </c>
      <c r="AX133" s="73">
        <f t="shared" si="2"/>
        <v>21.431258817409081</v>
      </c>
      <c r="AY133" s="73">
        <f t="shared" si="3"/>
        <v>22.237281998717609</v>
      </c>
      <c r="AZ133" s="73">
        <f t="shared" si="4"/>
        <v>22.939914496796689</v>
      </c>
      <c r="BA133" s="73">
        <f t="shared" si="5"/>
        <v>23.858788219326605</v>
      </c>
      <c r="BB133" s="73">
        <f t="shared" si="6"/>
        <v>24.824837573541767</v>
      </c>
      <c r="BC133" s="73">
        <f t="shared" si="7"/>
        <v>25.712234082322066</v>
      </c>
      <c r="BD133" s="73">
        <f t="shared" si="8"/>
        <v>26.949200167015935</v>
      </c>
      <c r="BE133" s="73">
        <f t="shared" si="9"/>
        <v>28.048806640501489</v>
      </c>
      <c r="BF133" s="73">
        <f t="shared" si="10"/>
        <v>28.980862335082904</v>
      </c>
      <c r="BG133" s="133">
        <f t="shared" si="11"/>
        <v>29.900873713737337</v>
      </c>
      <c r="BS133" s="133">
        <f t="shared" si="12"/>
        <v>49.032224651327873</v>
      </c>
      <c r="BT133" s="134"/>
    </row>
    <row r="134" spans="2:72" ht="15" hidden="1" customHeight="1" x14ac:dyDescent="0.35">
      <c r="B134" s="135">
        <v>37742</v>
      </c>
      <c r="C134" s="136">
        <v>16.070400594650899</v>
      </c>
      <c r="D134" s="72">
        <v>200305</v>
      </c>
      <c r="E134" s="137">
        <v>6.2226202396774797</v>
      </c>
      <c r="F134" s="138">
        <v>6.32130477405852</v>
      </c>
      <c r="G134" s="127">
        <v>6.4519797990917498</v>
      </c>
      <c r="H134" s="127">
        <v>6.6051620415318899</v>
      </c>
      <c r="I134" s="127">
        <v>6.7805839287086398</v>
      </c>
      <c r="J134" s="127">
        <v>6.87786837353576</v>
      </c>
      <c r="K134" s="139">
        <v>6.9598576178137499</v>
      </c>
      <c r="L134" s="127">
        <v>7.0804208849575003</v>
      </c>
      <c r="M134" s="127">
        <v>7.1797774623244299</v>
      </c>
      <c r="N134" s="139">
        <v>7.3160528455733704</v>
      </c>
      <c r="O134" s="127">
        <v>7.4268714894217798</v>
      </c>
      <c r="P134" s="127">
        <v>7.5289971327953698</v>
      </c>
      <c r="Q134" s="140">
        <v>7.7655562638269497</v>
      </c>
      <c r="R134" s="138">
        <v>7.90202454830332</v>
      </c>
      <c r="S134" s="127">
        <v>8.0931772194459697</v>
      </c>
      <c r="T134" s="127">
        <v>8.2826435605036703</v>
      </c>
      <c r="U134" s="127">
        <v>8.5095078492018299</v>
      </c>
      <c r="V134" s="127">
        <v>8.68611203422412</v>
      </c>
      <c r="W134" s="139">
        <v>9.0106839059256902</v>
      </c>
      <c r="X134" s="127">
        <v>9.2901604487503295</v>
      </c>
      <c r="Y134" s="127">
        <v>9.6514955608279198</v>
      </c>
      <c r="Z134" s="139">
        <v>10.282151899499</v>
      </c>
      <c r="AA134" s="127">
        <v>10.8365251366519</v>
      </c>
      <c r="AB134" s="127">
        <v>11.1782403271137</v>
      </c>
      <c r="AC134" s="140">
        <v>11.465501367858201</v>
      </c>
      <c r="AD134" s="138">
        <v>11.798716459072701</v>
      </c>
      <c r="AE134" s="127">
        <v>12.2430115441857</v>
      </c>
      <c r="AF134" s="127">
        <v>12.8159281896528</v>
      </c>
      <c r="AG134" s="127">
        <v>13.2573982051769</v>
      </c>
      <c r="AH134" s="127">
        <v>13.662951256677699</v>
      </c>
      <c r="AI134" s="128">
        <v>14.034311009961399</v>
      </c>
      <c r="AJ134" s="127">
        <v>14.3427662952422</v>
      </c>
      <c r="AK134" s="127">
        <v>14.9098772360257</v>
      </c>
      <c r="AL134" s="128">
        <v>15.7874222553262</v>
      </c>
      <c r="AM134" s="127">
        <v>16.307378179933401</v>
      </c>
      <c r="AN134" s="127">
        <v>17.001181668796701</v>
      </c>
      <c r="AO134" s="129">
        <v>17.637656157391898</v>
      </c>
      <c r="AP134" s="72">
        <v>18.035014018037</v>
      </c>
      <c r="AQ134" s="72">
        <v>18.398172357844818</v>
      </c>
      <c r="AR134" s="72">
        <v>19.013309481638135</v>
      </c>
      <c r="AS134" s="72">
        <v>19.297857459958106</v>
      </c>
      <c r="AT134" s="72">
        <v>19.595572502705238</v>
      </c>
      <c r="AU134" s="132">
        <v>20.0352</v>
      </c>
      <c r="AV134" s="73">
        <f t="shared" si="0"/>
        <v>20.422726743304906</v>
      </c>
      <c r="AW134" s="73">
        <f t="shared" si="1"/>
        <v>20.974162903704649</v>
      </c>
      <c r="AX134" s="73">
        <f t="shared" si="2"/>
        <v>21.568889833111825</v>
      </c>
      <c r="AY134" s="73">
        <f t="shared" si="3"/>
        <v>22.380089275416903</v>
      </c>
      <c r="AZ134" s="73">
        <f t="shared" si="4"/>
        <v>23.087234062074092</v>
      </c>
      <c r="BA134" s="73">
        <f t="shared" si="5"/>
        <v>24.012008768993766</v>
      </c>
      <c r="BB134" s="73">
        <f t="shared" si="6"/>
        <v>24.984262068342176</v>
      </c>
      <c r="BC134" s="73">
        <f t="shared" si="7"/>
        <v>25.877357415621653</v>
      </c>
      <c r="BD134" s="73">
        <f t="shared" si="8"/>
        <v>27.12226726601201</v>
      </c>
      <c r="BE134" s="73">
        <f t="shared" si="9"/>
        <v>28.228935385157694</v>
      </c>
      <c r="BF134" s="73">
        <f t="shared" si="10"/>
        <v>29.166976718428359</v>
      </c>
      <c r="BG134" s="133">
        <f t="shared" si="11"/>
        <v>30.09289638747213</v>
      </c>
      <c r="BS134" s="133">
        <f t="shared" si="12"/>
        <v>49.347108389069199</v>
      </c>
      <c r="BT134" s="134"/>
    </row>
    <row r="135" spans="2:72" ht="15" hidden="1" customHeight="1" x14ac:dyDescent="0.35">
      <c r="B135" s="135">
        <v>37773</v>
      </c>
      <c r="C135" s="136">
        <v>16.048554552498199</v>
      </c>
      <c r="D135" s="72">
        <v>200306</v>
      </c>
      <c r="E135" s="137">
        <v>6.23109076103266</v>
      </c>
      <c r="F135" s="138">
        <v>6.32990962941187</v>
      </c>
      <c r="G135" s="127">
        <v>6.4607625353935596</v>
      </c>
      <c r="H135" s="127">
        <v>6.6141532966579</v>
      </c>
      <c r="I135" s="127">
        <v>6.7898139763021703</v>
      </c>
      <c r="J135" s="127">
        <v>6.8872308492601597</v>
      </c>
      <c r="K135" s="139">
        <v>6.96933170112752</v>
      </c>
      <c r="L135" s="127">
        <v>7.0900590846225304</v>
      </c>
      <c r="M135" s="127">
        <v>7.1895509108039404</v>
      </c>
      <c r="N135" s="139">
        <v>7.3260117984705504</v>
      </c>
      <c r="O135" s="127">
        <v>7.4369812938337798</v>
      </c>
      <c r="P135" s="127">
        <v>7.5392459554038496</v>
      </c>
      <c r="Q135" s="140">
        <v>7.7761271017752698</v>
      </c>
      <c r="R135" s="138">
        <v>7.9127811532554704</v>
      </c>
      <c r="S135" s="127">
        <v>8.1041940303436402</v>
      </c>
      <c r="T135" s="127">
        <v>8.2939182818355608</v>
      </c>
      <c r="U135" s="127">
        <v>8.52109138880129</v>
      </c>
      <c r="V135" s="127">
        <v>8.6979359756901609</v>
      </c>
      <c r="W135" s="139">
        <v>9.0229496697856195</v>
      </c>
      <c r="X135" s="127">
        <v>9.3028066491358796</v>
      </c>
      <c r="Y135" s="127">
        <v>9.66463362744752</v>
      </c>
      <c r="Z135" s="139">
        <v>10.2961484449874</v>
      </c>
      <c r="AA135" s="127">
        <v>10.8512763208878</v>
      </c>
      <c r="AB135" s="127">
        <v>11.193456670029899</v>
      </c>
      <c r="AC135" s="140">
        <v>11.481108743922199</v>
      </c>
      <c r="AD135" s="138">
        <v>11.8147774230848</v>
      </c>
      <c r="AE135" s="127">
        <v>12.2596773034225</v>
      </c>
      <c r="AF135" s="127">
        <v>12.8333738297908</v>
      </c>
      <c r="AG135" s="127">
        <v>13.275444794923001</v>
      </c>
      <c r="AH135" s="127">
        <v>13.681549904182599</v>
      </c>
      <c r="AI135" s="128">
        <v>14.053415169710201</v>
      </c>
      <c r="AJ135" s="127">
        <v>14.362290338734599</v>
      </c>
      <c r="AK135" s="127">
        <v>14.930173257422799</v>
      </c>
      <c r="AL135" s="128">
        <v>15.8089128319975</v>
      </c>
      <c r="AM135" s="127">
        <v>16.3295765448986</v>
      </c>
      <c r="AN135" s="127">
        <v>17.024324471481499</v>
      </c>
      <c r="AO135" s="129">
        <v>17.6616653588829</v>
      </c>
      <c r="AP135" s="72">
        <v>18.059564121610183</v>
      </c>
      <c r="AQ135" s="72">
        <v>18.423216809514809</v>
      </c>
      <c r="AR135" s="72">
        <v>19.039191286696692</v>
      </c>
      <c r="AS135" s="72">
        <v>19.324126605017195</v>
      </c>
      <c r="AT135" s="72">
        <v>19.622246911388043</v>
      </c>
      <c r="AU135" s="132">
        <v>20.0625</v>
      </c>
      <c r="AV135" s="73">
        <f t="shared" si="0"/>
        <v>20.45052711297981</v>
      </c>
      <c r="AW135" s="73">
        <f t="shared" si="1"/>
        <v>21.002713914041003</v>
      </c>
      <c r="AX135" s="73">
        <f t="shared" si="2"/>
        <v>21.598250413526699</v>
      </c>
      <c r="AY135" s="73">
        <f t="shared" si="3"/>
        <v>22.410554098407196</v>
      </c>
      <c r="AZ135" s="73">
        <f t="shared" si="4"/>
        <v>23.118661483581707</v>
      </c>
      <c r="BA135" s="73">
        <f t="shared" si="5"/>
        <v>24.044695037032579</v>
      </c>
      <c r="BB135" s="73">
        <f t="shared" si="6"/>
        <v>25.018271812990122</v>
      </c>
      <c r="BC135" s="73">
        <f t="shared" si="7"/>
        <v>25.912582883376572</v>
      </c>
      <c r="BD135" s="73">
        <f t="shared" si="8"/>
        <v>27.159187363210286</v>
      </c>
      <c r="BE135" s="73">
        <f t="shared" si="9"/>
        <v>28.2673619306969</v>
      </c>
      <c r="BF135" s="73">
        <f t="shared" si="10"/>
        <v>29.206680169650287</v>
      </c>
      <c r="BG135" s="133">
        <f t="shared" si="11"/>
        <v>30.133860243801184</v>
      </c>
      <c r="BS135" s="133">
        <f t="shared" si="12"/>
        <v>49.41428197822048</v>
      </c>
      <c r="BT135" s="134"/>
    </row>
    <row r="136" spans="2:72" ht="15" hidden="1" customHeight="1" x14ac:dyDescent="0.35">
      <c r="B136" s="135">
        <v>37803</v>
      </c>
      <c r="C136" s="136">
        <v>16.042528058111198</v>
      </c>
      <c r="D136" s="72">
        <v>200307</v>
      </c>
      <c r="E136" s="137">
        <v>6.2334315163899197</v>
      </c>
      <c r="F136" s="138">
        <v>6.33228750680835</v>
      </c>
      <c r="G136" s="127">
        <v>6.4631895686525302</v>
      </c>
      <c r="H136" s="127">
        <v>6.6166379522914998</v>
      </c>
      <c r="I136" s="127">
        <v>6.7923646201700496</v>
      </c>
      <c r="J136" s="127">
        <v>6.8898180884972904</v>
      </c>
      <c r="K136" s="139">
        <v>6.9719497821572496</v>
      </c>
      <c r="L136" s="127">
        <v>7.0927225177873003</v>
      </c>
      <c r="M136" s="127">
        <v>7.1922517188094996</v>
      </c>
      <c r="N136" s="139">
        <v>7.3287638690184398</v>
      </c>
      <c r="O136" s="127">
        <v>7.4397750508938296</v>
      </c>
      <c r="P136" s="127">
        <v>7.5420781289408199</v>
      </c>
      <c r="Q136" s="140">
        <v>7.7790482614679002</v>
      </c>
      <c r="R136" s="138">
        <v>7.9157536480538404</v>
      </c>
      <c r="S136" s="127">
        <v>8.1072384308058307</v>
      </c>
      <c r="T136" s="127">
        <v>8.2970339536168698</v>
      </c>
      <c r="U136" s="127">
        <v>8.5242923998414106</v>
      </c>
      <c r="V136" s="127">
        <v>8.7012034197080705</v>
      </c>
      <c r="W136" s="139">
        <v>9.0263392076029696</v>
      </c>
      <c r="X136" s="127">
        <v>9.3063013172985904</v>
      </c>
      <c r="Y136" s="127">
        <v>9.66826421859232</v>
      </c>
      <c r="Z136" s="139">
        <v>10.3000162693469</v>
      </c>
      <c r="AA136" s="127">
        <v>10.855352683142099</v>
      </c>
      <c r="AB136" s="127">
        <v>11.1976615748647</v>
      </c>
      <c r="AC136" s="140">
        <v>11.4854217073873</v>
      </c>
      <c r="AD136" s="138">
        <v>11.819215731658399</v>
      </c>
      <c r="AE136" s="127">
        <v>12.264282741928699</v>
      </c>
      <c r="AF136" s="127">
        <v>12.8381947816427</v>
      </c>
      <c r="AG136" s="127">
        <v>13.280431814004499</v>
      </c>
      <c r="AH136" s="127">
        <v>13.686689479653699</v>
      </c>
      <c r="AI136" s="128">
        <v>14.0586944391203</v>
      </c>
      <c r="AJ136" s="127">
        <v>14.367685639387799</v>
      </c>
      <c r="AK136" s="127">
        <v>14.935781887497001</v>
      </c>
      <c r="AL136" s="128">
        <v>15.8148515670959</v>
      </c>
      <c r="AM136" s="127">
        <v>16.335710871173902</v>
      </c>
      <c r="AN136" s="127">
        <v>17.030719784956801</v>
      </c>
      <c r="AO136" s="129">
        <v>17.668300094179301</v>
      </c>
      <c r="AP136" s="72">
        <v>18.066348330521382</v>
      </c>
      <c r="AQ136" s="72">
        <v>18.430137627249415</v>
      </c>
      <c r="AR136" s="72">
        <v>19.046343499802138</v>
      </c>
      <c r="AS136" s="72">
        <v>19.331385856183619</v>
      </c>
      <c r="AT136" s="72">
        <v>19.629618153653777</v>
      </c>
      <c r="AU136" s="132">
        <v>20.07</v>
      </c>
      <c r="AV136" s="73">
        <f t="shared" si="0"/>
        <v>20.458209504832961</v>
      </c>
      <c r="AW136" s="73">
        <f t="shared" si="1"/>
        <v>21.010603738952405</v>
      </c>
      <c r="AX136" s="73">
        <f t="shared" si="2"/>
        <v>21.606363956131371</v>
      </c>
      <c r="AY136" s="73">
        <f t="shared" si="3"/>
        <v>22.418972788902511</v>
      </c>
      <c r="AZ136" s="73">
        <f t="shared" si="4"/>
        <v>23.127346179856577</v>
      </c>
      <c r="BA136" s="73">
        <f t="shared" si="5"/>
        <v>24.053727604664868</v>
      </c>
      <c r="BB136" s="73">
        <f t="shared" si="6"/>
        <v>25.027670111943209</v>
      </c>
      <c r="BC136" s="73">
        <f t="shared" si="7"/>
        <v>25.922317136901562</v>
      </c>
      <c r="BD136" s="73">
        <f t="shared" si="8"/>
        <v>27.169389912933561</v>
      </c>
      <c r="BE136" s="73">
        <f t="shared" si="9"/>
        <v>28.277980774397442</v>
      </c>
      <c r="BF136" s="73">
        <f t="shared" si="10"/>
        <v>29.217651875198676</v>
      </c>
      <c r="BG136" s="133">
        <f t="shared" si="11"/>
        <v>30.145180251405979</v>
      </c>
      <c r="BS136" s="133">
        <f t="shared" si="12"/>
        <v>49.432844818933653</v>
      </c>
      <c r="BT136" s="134"/>
    </row>
    <row r="137" spans="2:72" ht="15" hidden="1" customHeight="1" x14ac:dyDescent="0.35">
      <c r="B137" s="135">
        <v>37834</v>
      </c>
      <c r="C137" s="136">
        <v>16.261741791437199</v>
      </c>
      <c r="D137" s="72">
        <v>200308</v>
      </c>
      <c r="E137" s="137">
        <v>6.1494027689368496</v>
      </c>
      <c r="F137" s="138">
        <v>6.2469261474494102</v>
      </c>
      <c r="G137" s="127">
        <v>6.3760636055970901</v>
      </c>
      <c r="H137" s="127">
        <v>6.5274434535600099</v>
      </c>
      <c r="I137" s="127">
        <v>6.7008012670191102</v>
      </c>
      <c r="J137" s="127">
        <v>6.7969410299086697</v>
      </c>
      <c r="K137" s="139">
        <v>6.8779655607921804</v>
      </c>
      <c r="L137" s="127">
        <v>6.9971102394403299</v>
      </c>
      <c r="M137" s="127">
        <v>7.0952977534519404</v>
      </c>
      <c r="N137" s="139">
        <v>7.2299696740916604</v>
      </c>
      <c r="O137" s="127">
        <v>7.33948438800366</v>
      </c>
      <c r="P137" s="127">
        <v>7.4404083862474497</v>
      </c>
      <c r="Q137" s="140">
        <v>7.67418408191135</v>
      </c>
      <c r="R137" s="138">
        <v>7.8090466340368998</v>
      </c>
      <c r="S137" s="127">
        <v>7.9979501376958702</v>
      </c>
      <c r="T137" s="127">
        <v>8.1851871532044704</v>
      </c>
      <c r="U137" s="127">
        <v>8.4093820793543603</v>
      </c>
      <c r="V137" s="127">
        <v>8.5839082793395605</v>
      </c>
      <c r="W137" s="139">
        <v>8.9046611277673104</v>
      </c>
      <c r="X137" s="127">
        <v>9.1808492543285691</v>
      </c>
      <c r="Y137" s="127">
        <v>9.5379327743151894</v>
      </c>
      <c r="Z137" s="139">
        <v>10.161168595544201</v>
      </c>
      <c r="AA137" s="127">
        <v>10.709018888228799</v>
      </c>
      <c r="AB137" s="127">
        <v>11.046713341284899</v>
      </c>
      <c r="AC137" s="140">
        <v>11.3305943707101</v>
      </c>
      <c r="AD137" s="138">
        <v>11.6598887395839</v>
      </c>
      <c r="AE137" s="127">
        <v>12.098956097286001</v>
      </c>
      <c r="AF137" s="127">
        <v>12.665131610222</v>
      </c>
      <c r="AG137" s="127">
        <v>13.101407139067</v>
      </c>
      <c r="AH137" s="127">
        <v>13.5021883151297</v>
      </c>
      <c r="AI137" s="128">
        <v>13.8691785229771</v>
      </c>
      <c r="AJ137" s="127">
        <v>14.1740044182333</v>
      </c>
      <c r="AK137" s="127">
        <v>14.734442538385901</v>
      </c>
      <c r="AL137" s="128">
        <v>15.601662063875199</v>
      </c>
      <c r="AM137" s="127">
        <v>16.115500009844801</v>
      </c>
      <c r="AN137" s="127">
        <v>16.801139970373001</v>
      </c>
      <c r="AO137" s="129">
        <v>17.430125483190899</v>
      </c>
      <c r="AP137" s="72">
        <v>17.822807895806893</v>
      </c>
      <c r="AQ137" s="72">
        <v>18.181693190804815</v>
      </c>
      <c r="AR137" s="72">
        <v>18.789592401528065</v>
      </c>
      <c r="AS137" s="72">
        <v>19.07079229134601</v>
      </c>
      <c r="AT137" s="72">
        <v>19.365004317423026</v>
      </c>
      <c r="AU137" s="132">
        <v>19.799499999999998</v>
      </c>
      <c r="AV137" s="73">
        <f t="shared" si="0"/>
        <v>20.182425979289505</v>
      </c>
      <c r="AW137" s="73">
        <f t="shared" si="1"/>
        <v>20.727373753867152</v>
      </c>
      <c r="AX137" s="73">
        <f t="shared" si="2"/>
        <v>21.315102923508292</v>
      </c>
      <c r="AY137" s="73">
        <f t="shared" si="3"/>
        <v>22.116757516675204</v>
      </c>
      <c r="AZ137" s="73">
        <f t="shared" si="4"/>
        <v>22.815581796739959</v>
      </c>
      <c r="BA137" s="73">
        <f t="shared" si="5"/>
        <v>23.72947528924551</v>
      </c>
      <c r="BB137" s="73">
        <f t="shared" si="6"/>
        <v>24.690288724878044</v>
      </c>
      <c r="BC137" s="73">
        <f t="shared" si="7"/>
        <v>25.572875607886939</v>
      </c>
      <c r="BD137" s="73">
        <f t="shared" si="8"/>
        <v>26.803137424645982</v>
      </c>
      <c r="BE137" s="73">
        <f t="shared" si="9"/>
        <v>27.896784109490326</v>
      </c>
      <c r="BF137" s="73">
        <f t="shared" si="10"/>
        <v>28.823788128699249</v>
      </c>
      <c r="BG137" s="133">
        <f t="shared" si="11"/>
        <v>29.738813111314283</v>
      </c>
      <c r="BS137" s="133">
        <f t="shared" si="12"/>
        <v>48.766473491638983</v>
      </c>
      <c r="BT137" s="134"/>
    </row>
    <row r="138" spans="2:72" ht="15" hidden="1" customHeight="1" x14ac:dyDescent="0.35">
      <c r="B138" s="135">
        <v>37865</v>
      </c>
      <c r="C138" s="136">
        <v>16.233869254897499</v>
      </c>
      <c r="D138" s="72">
        <v>200309</v>
      </c>
      <c r="E138" s="137">
        <v>6.1599609082617004</v>
      </c>
      <c r="F138" s="138">
        <v>6.2576517283058202</v>
      </c>
      <c r="G138" s="127">
        <v>6.3870109073793202</v>
      </c>
      <c r="H138" s="127">
        <v>6.5386506650580003</v>
      </c>
      <c r="I138" s="127">
        <v>6.7123061230228096</v>
      </c>
      <c r="J138" s="127">
        <v>6.8086109518625699</v>
      </c>
      <c r="K138" s="139">
        <v>6.8897745967898203</v>
      </c>
      <c r="L138" s="127">
        <v>7.0091238393873896</v>
      </c>
      <c r="M138" s="127">
        <v>7.1074799352096099</v>
      </c>
      <c r="N138" s="139">
        <v>7.2423830791005397</v>
      </c>
      <c r="O138" s="127">
        <v>7.35208582291577</v>
      </c>
      <c r="P138" s="127">
        <v>7.4531831013421597</v>
      </c>
      <c r="Q138" s="140">
        <v>7.6873601752306397</v>
      </c>
      <c r="R138" s="138">
        <v>7.8224542779097304</v>
      </c>
      <c r="S138" s="127">
        <v>8.0116821170506203</v>
      </c>
      <c r="T138" s="127">
        <v>8.19924060678537</v>
      </c>
      <c r="U138" s="127">
        <v>8.4238204615787797</v>
      </c>
      <c r="V138" s="127">
        <v>8.5986463121161503</v>
      </c>
      <c r="W138" s="139">
        <v>8.9199498730910793</v>
      </c>
      <c r="X138" s="127">
        <v>9.1966121973638408</v>
      </c>
      <c r="Y138" s="127">
        <v>9.5543088073847802</v>
      </c>
      <c r="Z138" s="139">
        <v>10.1786146854762</v>
      </c>
      <c r="AA138" s="127">
        <v>10.727405602793199</v>
      </c>
      <c r="AB138" s="127">
        <v>11.0656798560704</v>
      </c>
      <c r="AC138" s="140">
        <v>11.3500482914394</v>
      </c>
      <c r="AD138" s="138">
        <v>11.679908038115901</v>
      </c>
      <c r="AE138" s="127">
        <v>12.1197292469658</v>
      </c>
      <c r="AF138" s="127">
        <v>12.686876847789501</v>
      </c>
      <c r="AG138" s="127">
        <v>13.123901434386999</v>
      </c>
      <c r="AH138" s="127">
        <v>13.525370726622</v>
      </c>
      <c r="AI138" s="128">
        <v>13.892991033666201</v>
      </c>
      <c r="AJ138" s="127">
        <v>14.1983402958887</v>
      </c>
      <c r="AK138" s="127">
        <v>14.759740653185</v>
      </c>
      <c r="AL138" s="128">
        <v>15.6284491402726</v>
      </c>
      <c r="AM138" s="127">
        <v>16.143169313805998</v>
      </c>
      <c r="AN138" s="127">
        <v>16.829986475194499</v>
      </c>
      <c r="AO138" s="129">
        <v>17.4600519167351</v>
      </c>
      <c r="AP138" s="72">
        <v>17.853408540453987</v>
      </c>
      <c r="AQ138" s="72">
        <v>18.212910019021045</v>
      </c>
      <c r="AR138" s="72">
        <v>18.821852954607255</v>
      </c>
      <c r="AS138" s="72">
        <v>19.103535647020248</v>
      </c>
      <c r="AT138" s="72">
        <v>19.398252816715122</v>
      </c>
      <c r="AU138" s="132">
        <v>19.833500000000001</v>
      </c>
      <c r="AV138" s="73">
        <f t="shared" si="0"/>
        <v>20.217077940367595</v>
      </c>
      <c r="AW138" s="73">
        <f t="shared" si="1"/>
        <v>20.762961356135932</v>
      </c>
      <c r="AX138" s="73">
        <f t="shared" si="2"/>
        <v>21.351699619943044</v>
      </c>
      <c r="AY138" s="73">
        <f t="shared" si="3"/>
        <v>22.154730603826764</v>
      </c>
      <c r="AZ138" s="73">
        <f t="shared" si="4"/>
        <v>22.854754721402529</v>
      </c>
      <c r="BA138" s="73">
        <f t="shared" si="5"/>
        <v>23.770217311783846</v>
      </c>
      <c r="BB138" s="73">
        <f t="shared" si="6"/>
        <v>24.732680403895191</v>
      </c>
      <c r="BC138" s="73">
        <f t="shared" si="7"/>
        <v>25.616782633292544</v>
      </c>
      <c r="BD138" s="73">
        <f t="shared" si="8"/>
        <v>26.849156732521195</v>
      </c>
      <c r="BE138" s="73">
        <f t="shared" si="9"/>
        <v>27.944681140211905</v>
      </c>
      <c r="BF138" s="73">
        <f t="shared" si="10"/>
        <v>28.873276767249632</v>
      </c>
      <c r="BG138" s="133">
        <f t="shared" si="11"/>
        <v>29.789872790438061</v>
      </c>
      <c r="BS138" s="133">
        <f t="shared" si="12"/>
        <v>48.850202471647734</v>
      </c>
      <c r="BT138" s="134"/>
    </row>
    <row r="139" spans="2:72" ht="15" hidden="1" customHeight="1" x14ac:dyDescent="0.35">
      <c r="B139" s="135">
        <v>37895</v>
      </c>
      <c r="C139" s="136">
        <v>16.320500111710199</v>
      </c>
      <c r="D139" s="72">
        <v>200310</v>
      </c>
      <c r="E139" s="137">
        <v>6.1272632159261304</v>
      </c>
      <c r="F139" s="138">
        <v>6.2244354832675102</v>
      </c>
      <c r="G139" s="127">
        <v>6.35310801080196</v>
      </c>
      <c r="H139" s="127">
        <v>6.5039428493884097</v>
      </c>
      <c r="I139" s="127">
        <v>6.6766765267085804</v>
      </c>
      <c r="J139" s="127">
        <v>6.7724701598263701</v>
      </c>
      <c r="K139" s="139">
        <v>6.8532029799594101</v>
      </c>
      <c r="L139" s="127">
        <v>6.9719187047679796</v>
      </c>
      <c r="M139" s="127">
        <v>7.06975271653668</v>
      </c>
      <c r="N139" s="139">
        <v>7.2039397809654604</v>
      </c>
      <c r="O139" s="127">
        <v>7.3130602115778904</v>
      </c>
      <c r="P139" s="127">
        <v>7.4136208554776699</v>
      </c>
      <c r="Q139" s="140">
        <v>7.6465548938943098</v>
      </c>
      <c r="R139" s="138">
        <v>7.7809319034827897</v>
      </c>
      <c r="S139" s="127">
        <v>7.9691553022128199</v>
      </c>
      <c r="T139" s="127">
        <v>8.1557182126113403</v>
      </c>
      <c r="U139" s="127">
        <v>8.3791059749375805</v>
      </c>
      <c r="V139" s="127">
        <v>8.5530038322687805</v>
      </c>
      <c r="W139" s="139">
        <v>8.8726018816114909</v>
      </c>
      <c r="X139" s="127">
        <v>9.1477956544283803</v>
      </c>
      <c r="Y139" s="127">
        <v>9.5035935748507807</v>
      </c>
      <c r="Z139" s="139">
        <v>10.124585574521699</v>
      </c>
      <c r="AA139" s="127">
        <v>10.6704634544285</v>
      </c>
      <c r="AB139" s="127">
        <v>11.0069421139311</v>
      </c>
      <c r="AC139" s="140">
        <v>11.2898010930311</v>
      </c>
      <c r="AD139" s="138">
        <v>11.617909910980799</v>
      </c>
      <c r="AE139" s="127">
        <v>12.055396504597899</v>
      </c>
      <c r="AF139" s="127">
        <v>12.619533628888201</v>
      </c>
      <c r="AG139" s="127">
        <v>13.0542384450053</v>
      </c>
      <c r="AH139" s="127">
        <v>13.4535766978401</v>
      </c>
      <c r="AI139" s="128">
        <v>13.819245639303301</v>
      </c>
      <c r="AJ139" s="127">
        <v>14.122974076916799</v>
      </c>
      <c r="AK139" s="127">
        <v>14.681394464626599</v>
      </c>
      <c r="AL139" s="128">
        <v>15.545491759652601</v>
      </c>
      <c r="AM139" s="127">
        <v>16.0574797467122</v>
      </c>
      <c r="AN139" s="127">
        <v>16.7406512134983</v>
      </c>
      <c r="AO139" s="129">
        <v>17.367372204276101</v>
      </c>
      <c r="AP139" s="72">
        <v>17.7586408514555</v>
      </c>
      <c r="AQ139" s="72">
        <v>18.116234060000163</v>
      </c>
      <c r="AR139" s="72">
        <v>18.72194466521054</v>
      </c>
      <c r="AS139" s="72">
        <v>19.002132157548409</v>
      </c>
      <c r="AT139" s="72">
        <v>19.295284938851182</v>
      </c>
      <c r="AU139" s="132">
        <v>19.728200000000001</v>
      </c>
      <c r="AV139" s="73">
        <f t="shared" si="0"/>
        <v>20.109763656354541</v>
      </c>
      <c r="AW139" s="73">
        <f t="shared" si="1"/>
        <v>20.652749468023483</v>
      </c>
      <c r="AX139" s="73">
        <f t="shared" si="2"/>
        <v>21.23836264988562</v>
      </c>
      <c r="AY139" s="73">
        <f t="shared" si="3"/>
        <v>22.037131064503395</v>
      </c>
      <c r="AZ139" s="73">
        <f t="shared" si="4"/>
        <v>22.733439383624457</v>
      </c>
      <c r="BA139" s="73">
        <f t="shared" si="5"/>
        <v>23.644042606459319</v>
      </c>
      <c r="BB139" s="73">
        <f t="shared" si="6"/>
        <v>24.601396847631694</v>
      </c>
      <c r="BC139" s="73">
        <f t="shared" si="7"/>
        <v>25.480806173434274</v>
      </c>
      <c r="BD139" s="73">
        <f t="shared" si="8"/>
        <v>26.706638706938886</v>
      </c>
      <c r="BE139" s="73">
        <f t="shared" si="9"/>
        <v>27.796347960838482</v>
      </c>
      <c r="BF139" s="73">
        <f t="shared" si="10"/>
        <v>28.720014508849697</v>
      </c>
      <c r="BG139" s="133">
        <f t="shared" si="11"/>
        <v>29.631745148116284</v>
      </c>
      <c r="BS139" s="133">
        <f t="shared" si="12"/>
        <v>48.590900681468142</v>
      </c>
      <c r="BT139" s="134"/>
    </row>
    <row r="140" spans="2:72" ht="15" hidden="1" customHeight="1" x14ac:dyDescent="0.35">
      <c r="B140" s="135">
        <v>37926</v>
      </c>
      <c r="C140" s="136">
        <v>16.489995266343701</v>
      </c>
      <c r="D140" s="72">
        <v>200311</v>
      </c>
      <c r="E140" s="137">
        <v>6.06428312348286</v>
      </c>
      <c r="F140" s="138">
        <v>6.1604565895381702</v>
      </c>
      <c r="G140" s="127">
        <v>6.2878065351313097</v>
      </c>
      <c r="H140" s="127">
        <v>6.4370909927820898</v>
      </c>
      <c r="I140" s="127">
        <v>6.6080491983161904</v>
      </c>
      <c r="J140" s="127">
        <v>6.7028582006687198</v>
      </c>
      <c r="K140" s="139">
        <v>6.7827611951037303</v>
      </c>
      <c r="L140" s="127">
        <v>6.9002566806212098</v>
      </c>
      <c r="M140" s="127">
        <v>6.9970850892538596</v>
      </c>
      <c r="N140" s="139">
        <v>7.1298928896581399</v>
      </c>
      <c r="O140" s="127">
        <v>7.2378917078042502</v>
      </c>
      <c r="P140" s="127">
        <v>7.3374187224268503</v>
      </c>
      <c r="Q140" s="140">
        <v>7.5679585096491699</v>
      </c>
      <c r="R140" s="138">
        <v>7.7009543028302696</v>
      </c>
      <c r="S140" s="127">
        <v>7.8872430161005402</v>
      </c>
      <c r="T140" s="127">
        <v>8.0718883086443505</v>
      </c>
      <c r="U140" s="127">
        <v>8.2929799427602902</v>
      </c>
      <c r="V140" s="127">
        <v>8.4650903620878495</v>
      </c>
      <c r="W140" s="139">
        <v>8.7814033698087197</v>
      </c>
      <c r="X140" s="127">
        <v>9.0537685177336993</v>
      </c>
      <c r="Y140" s="127">
        <v>9.4059093101481093</v>
      </c>
      <c r="Z140" s="139">
        <v>10.02051834043</v>
      </c>
      <c r="AA140" s="127">
        <v>10.560785323901101</v>
      </c>
      <c r="AB140" s="127">
        <v>10.893805431627101</v>
      </c>
      <c r="AC140" s="140">
        <v>11.1737569977396</v>
      </c>
      <c r="AD140" s="138">
        <v>11.498493294718999</v>
      </c>
      <c r="AE140" s="127">
        <v>11.9314831097356</v>
      </c>
      <c r="AF140" s="127">
        <v>12.4898216569147</v>
      </c>
      <c r="AG140" s="127">
        <v>12.920058287393299</v>
      </c>
      <c r="AH140" s="127">
        <v>13.315291875683201</v>
      </c>
      <c r="AI140" s="128">
        <v>13.6772022282095</v>
      </c>
      <c r="AJ140" s="127">
        <v>13.977808742640599</v>
      </c>
      <c r="AK140" s="127">
        <v>14.530489313665401</v>
      </c>
      <c r="AL140" s="128">
        <v>15.385704841154601</v>
      </c>
      <c r="AM140" s="127">
        <v>15.892430274669699</v>
      </c>
      <c r="AN140" s="127">
        <v>16.568579650088701</v>
      </c>
      <c r="AO140" s="129">
        <v>17.188858785091</v>
      </c>
      <c r="AP140" s="72">
        <v>17.576105712507236</v>
      </c>
      <c r="AQ140" s="72">
        <v>17.930023339876819</v>
      </c>
      <c r="AR140" s="72">
        <v>18.529508048048715</v>
      </c>
      <c r="AS140" s="72">
        <v>18.806815586719342</v>
      </c>
      <c r="AT140" s="72">
        <v>19.096955148479257</v>
      </c>
      <c r="AU140" s="132">
        <v>19.525400000000001</v>
      </c>
      <c r="AV140" s="73">
        <f t="shared" si="0"/>
        <v>19.903062111234401</v>
      </c>
      <c r="AW140" s="73">
        <f t="shared" si="1"/>
        <v>20.440466753071206</v>
      </c>
      <c r="AX140" s="73">
        <f t="shared" si="2"/>
        <v>21.02006061259808</v>
      </c>
      <c r="AY140" s="73">
        <f t="shared" si="3"/>
        <v>21.81061875342467</v>
      </c>
      <c r="AZ140" s="73">
        <f t="shared" si="4"/>
        <v>22.499769951860383</v>
      </c>
      <c r="BA140" s="73">
        <f t="shared" si="5"/>
        <v>23.401013388256789</v>
      </c>
      <c r="BB140" s="73">
        <f t="shared" si="6"/>
        <v>24.348527304885362</v>
      </c>
      <c r="BC140" s="73">
        <f t="shared" si="7"/>
        <v>25.218897475900114</v>
      </c>
      <c r="BD140" s="73">
        <f t="shared" si="8"/>
        <v>26.432130086150337</v>
      </c>
      <c r="BE140" s="73">
        <f t="shared" si="9"/>
        <v>27.510638582529268</v>
      </c>
      <c r="BF140" s="73">
        <f t="shared" si="10"/>
        <v>28.424811070544937</v>
      </c>
      <c r="BG140" s="133">
        <f t="shared" si="11"/>
        <v>29.327170335036055</v>
      </c>
      <c r="BS140" s="133">
        <f t="shared" si="12"/>
        <v>48.091451039927236</v>
      </c>
      <c r="BT140" s="134"/>
    </row>
    <row r="141" spans="2:72" ht="15" hidden="1" customHeight="1" x14ac:dyDescent="0.35">
      <c r="B141" s="141">
        <v>37956</v>
      </c>
      <c r="C141" s="142">
        <v>16.777007061523101</v>
      </c>
      <c r="D141" s="109">
        <v>200312</v>
      </c>
      <c r="E141" s="143">
        <v>5.9605387083220203</v>
      </c>
      <c r="F141" s="144">
        <v>6.0550668916973001</v>
      </c>
      <c r="G141" s="145">
        <v>6.1802382045720599</v>
      </c>
      <c r="H141" s="145">
        <v>6.3269687859548203</v>
      </c>
      <c r="I141" s="145">
        <v>6.4950023326811301</v>
      </c>
      <c r="J141" s="145">
        <v>6.5881893948470402</v>
      </c>
      <c r="K141" s="146">
        <v>6.6667254528678903</v>
      </c>
      <c r="L141" s="145">
        <v>6.7822108903416298</v>
      </c>
      <c r="M141" s="145">
        <v>6.8773828118973999</v>
      </c>
      <c r="N141" s="146">
        <v>7.0079186096096597</v>
      </c>
      <c r="O141" s="145">
        <v>7.1140698434661598</v>
      </c>
      <c r="P141" s="145">
        <v>7.2118942047471402</v>
      </c>
      <c r="Q141" s="147">
        <v>7.4384900442827098</v>
      </c>
      <c r="R141" s="144">
        <v>7.5692106186949202</v>
      </c>
      <c r="S141" s="145">
        <v>7.7523124072758698</v>
      </c>
      <c r="T141" s="145">
        <v>7.9337988898668597</v>
      </c>
      <c r="U141" s="145">
        <v>8.1511082100948595</v>
      </c>
      <c r="V141" s="145">
        <v>8.3202742591757506</v>
      </c>
      <c r="W141" s="146">
        <v>8.6311759582018208</v>
      </c>
      <c r="X141" s="145">
        <v>8.8988816332086902</v>
      </c>
      <c r="Y141" s="145">
        <v>9.2449981949235305</v>
      </c>
      <c r="Z141" s="146">
        <v>9.8490928324732607</v>
      </c>
      <c r="AA141" s="145">
        <v>10.380117225997701</v>
      </c>
      <c r="AB141" s="145">
        <v>10.707440209165201</v>
      </c>
      <c r="AC141" s="147">
        <v>10.982602518096201</v>
      </c>
      <c r="AD141" s="138">
        <v>11.3017834053881</v>
      </c>
      <c r="AE141" s="127">
        <v>11.7273658691623</v>
      </c>
      <c r="AF141" s="127">
        <v>12.276152668037501</v>
      </c>
      <c r="AG141" s="127">
        <v>12.699029047238101</v>
      </c>
      <c r="AH141" s="127">
        <v>13.0875011970143</v>
      </c>
      <c r="AI141" s="128">
        <v>13.443220186588199</v>
      </c>
      <c r="AJ141" s="127">
        <v>13.738684090359801</v>
      </c>
      <c r="AK141" s="127">
        <v>14.2819097066201</v>
      </c>
      <c r="AL141" s="128">
        <v>15.1224946779612</v>
      </c>
      <c r="AM141" s="127">
        <v>15.620551331889899</v>
      </c>
      <c r="AN141" s="127">
        <v>16.285133516251701</v>
      </c>
      <c r="AO141" s="129">
        <v>16.8948012574937</v>
      </c>
      <c r="AP141" s="72">
        <v>17.275423377791</v>
      </c>
      <c r="AQ141" s="72">
        <v>17.62328637734738</v>
      </c>
      <c r="AR141" s="72">
        <v>18.212515431358554</v>
      </c>
      <c r="AS141" s="72">
        <v>18.485078945412702</v>
      </c>
      <c r="AT141" s="72">
        <v>18.770254959373663</v>
      </c>
      <c r="AU141" s="132">
        <v>19.191400000000002</v>
      </c>
      <c r="AV141" s="73">
        <f t="shared" si="0"/>
        <v>19.562571488254726</v>
      </c>
      <c r="AW141" s="73">
        <f t="shared" si="1"/>
        <v>20.090782507508806</v>
      </c>
      <c r="AX141" s="73">
        <f t="shared" si="2"/>
        <v>20.660460994556679</v>
      </c>
      <c r="AY141" s="73">
        <f t="shared" si="3"/>
        <v>21.43749470218966</v>
      </c>
      <c r="AZ141" s="73">
        <f t="shared" si="4"/>
        <v>22.114856281542082</v>
      </c>
      <c r="BA141" s="73">
        <f t="shared" si="5"/>
        <v>23.000681741679358</v>
      </c>
      <c r="BB141" s="73">
        <f t="shared" si="6"/>
        <v>23.931986112161127</v>
      </c>
      <c r="BC141" s="73">
        <f t="shared" si="7"/>
        <v>24.787466469734337</v>
      </c>
      <c r="BD141" s="73">
        <f t="shared" si="8"/>
        <v>25.979943764798652</v>
      </c>
      <c r="BE141" s="73">
        <f t="shared" si="9"/>
        <v>27.040001731918885</v>
      </c>
      <c r="BF141" s="73">
        <f t="shared" si="10"/>
        <v>27.938535060582304</v>
      </c>
      <c r="BG141" s="133">
        <f t="shared" si="11"/>
        <v>28.825457259841905</v>
      </c>
      <c r="BS141" s="133">
        <f t="shared" si="12"/>
        <v>47.268728986754383</v>
      </c>
      <c r="BT141" s="134"/>
    </row>
    <row r="142" spans="2:72" ht="15" hidden="1" customHeight="1" x14ac:dyDescent="0.35">
      <c r="B142" s="119">
        <v>37987</v>
      </c>
      <c r="C142" s="120">
        <v>16.720508676645199</v>
      </c>
      <c r="D142" s="121">
        <v>200401</v>
      </c>
      <c r="E142" s="122">
        <v>5.98067929235176</v>
      </c>
      <c r="F142" s="123">
        <v>6.07552688524917</v>
      </c>
      <c r="G142" s="124">
        <v>6.2011211503885599</v>
      </c>
      <c r="H142" s="124">
        <v>6.34834753252838</v>
      </c>
      <c r="I142" s="124">
        <v>6.5169488624590697</v>
      </c>
      <c r="J142" s="124">
        <v>6.6104508025156896</v>
      </c>
      <c r="K142" s="125">
        <v>6.6892522328717199</v>
      </c>
      <c r="L142" s="124">
        <v>6.80512789416104</v>
      </c>
      <c r="M142" s="124">
        <v>6.9006214004220201</v>
      </c>
      <c r="N142" s="125">
        <v>7.0315982769245204</v>
      </c>
      <c r="O142" s="124">
        <v>7.1381081944420099</v>
      </c>
      <c r="P142" s="124">
        <v>7.2362631029880902</v>
      </c>
      <c r="Q142" s="126">
        <v>7.4636246069661301</v>
      </c>
      <c r="R142" s="123">
        <v>7.5947868845266999</v>
      </c>
      <c r="S142" s="124">
        <v>7.7785073717084501</v>
      </c>
      <c r="T142" s="124">
        <v>7.96060709480198</v>
      </c>
      <c r="U142" s="124">
        <v>8.1786507004425406</v>
      </c>
      <c r="V142" s="124">
        <v>8.3483883594387809</v>
      </c>
      <c r="W142" s="125">
        <v>8.6603405913278504</v>
      </c>
      <c r="X142" s="124">
        <v>8.9289508403852391</v>
      </c>
      <c r="Y142" s="124">
        <v>9.2762369255335209</v>
      </c>
      <c r="Z142" s="125">
        <v>9.8823727911340793</v>
      </c>
      <c r="AA142" s="124">
        <v>10.4151915092897</v>
      </c>
      <c r="AB142" s="124">
        <v>10.743620512629199</v>
      </c>
      <c r="AC142" s="126">
        <v>11.0197125914813</v>
      </c>
      <c r="AD142" s="138">
        <v>11.3399719869075</v>
      </c>
      <c r="AE142" s="127">
        <v>11.766992488381399</v>
      </c>
      <c r="AF142" s="127">
        <v>12.317633630828199</v>
      </c>
      <c r="AG142" s="127">
        <v>12.741938903903399</v>
      </c>
      <c r="AH142" s="127">
        <v>13.1317236961031</v>
      </c>
      <c r="AI142" s="128">
        <v>13.488644655591401</v>
      </c>
      <c r="AJ142" s="127">
        <v>13.785106928113301</v>
      </c>
      <c r="AK142" s="127">
        <v>14.3301680967803</v>
      </c>
      <c r="AL142" s="128">
        <v>15.1735933939842</v>
      </c>
      <c r="AM142" s="127">
        <v>15.673332974973899</v>
      </c>
      <c r="AN142" s="127">
        <v>16.340160774033201</v>
      </c>
      <c r="AO142" s="129">
        <v>16.951888574772099</v>
      </c>
      <c r="AP142" s="72">
        <v>17.333796812343817</v>
      </c>
      <c r="AQ142" s="72">
        <v>17.68283523652476</v>
      </c>
      <c r="AR142" s="72">
        <v>18.274055287970189</v>
      </c>
      <c r="AS142" s="72">
        <v>18.547539790650852</v>
      </c>
      <c r="AT142" s="72">
        <v>18.833679410714133</v>
      </c>
      <c r="AU142" s="132">
        <v>19.2562</v>
      </c>
      <c r="AV142" s="73">
        <f t="shared" si="0"/>
        <v>19.628673167008593</v>
      </c>
      <c r="AW142" s="73">
        <f t="shared" si="1"/>
        <v>20.158669004538222</v>
      </c>
      <c r="AX142" s="73">
        <f t="shared" si="2"/>
        <v>20.730272427904744</v>
      </c>
      <c r="AY142" s="73">
        <f t="shared" si="3"/>
        <v>21.509931722493597</v>
      </c>
      <c r="AZ142" s="73">
        <f t="shared" si="4"/>
        <v>22.189582097955743</v>
      </c>
      <c r="BA142" s="73">
        <f t="shared" si="5"/>
        <v>23.078400750988603</v>
      </c>
      <c r="BB142" s="73">
        <f t="shared" si="6"/>
        <v>24.012851987022103</v>
      </c>
      <c r="BC142" s="73">
        <f t="shared" si="7"/>
        <v>24.871223001777601</v>
      </c>
      <c r="BD142" s="73">
        <f t="shared" si="8"/>
        <v>26.06772966236408</v>
      </c>
      <c r="BE142" s="73">
        <f t="shared" si="9"/>
        <v>27.131369551791671</v>
      </c>
      <c r="BF142" s="73">
        <f t="shared" si="10"/>
        <v>28.032939013075826</v>
      </c>
      <c r="BG142" s="133">
        <f t="shared" si="11"/>
        <v>28.922858111098474</v>
      </c>
      <c r="BS142" s="133">
        <f t="shared" si="12"/>
        <v>47.428449417192788</v>
      </c>
      <c r="BT142" s="134"/>
    </row>
    <row r="143" spans="2:72" ht="15" hidden="1" customHeight="1" x14ac:dyDescent="0.35">
      <c r="B143" s="135">
        <v>38018</v>
      </c>
      <c r="C143" s="136">
        <v>16.953282022341899</v>
      </c>
      <c r="D143" s="72">
        <v>200402</v>
      </c>
      <c r="E143" s="137">
        <v>5.8985628781621697</v>
      </c>
      <c r="F143" s="138">
        <v>5.9921081868469503</v>
      </c>
      <c r="G143" s="127">
        <v>6.1159780072883496</v>
      </c>
      <c r="H143" s="127">
        <v>6.2611829296600696</v>
      </c>
      <c r="I143" s="127">
        <v>6.4274693157583398</v>
      </c>
      <c r="J143" s="127">
        <v>6.5196874477955298</v>
      </c>
      <c r="K143" s="139">
        <v>6.5974069122781902</v>
      </c>
      <c r="L143" s="127">
        <v>6.7116915680425802</v>
      </c>
      <c r="M143" s="127">
        <v>6.8058739215181996</v>
      </c>
      <c r="N143" s="139">
        <v>6.9350524485499498</v>
      </c>
      <c r="O143" s="127">
        <v>7.0400999548471397</v>
      </c>
      <c r="P143" s="127">
        <v>7.1369071688035399</v>
      </c>
      <c r="Q143" s="140">
        <v>7.3611469351797503</v>
      </c>
      <c r="R143" s="138">
        <v>7.4905083176607299</v>
      </c>
      <c r="S143" s="127">
        <v>7.6717062707149903</v>
      </c>
      <c r="T143" s="127">
        <v>7.8513057132292703</v>
      </c>
      <c r="U143" s="127">
        <v>8.0663555186413092</v>
      </c>
      <c r="V143" s="127">
        <v>8.2337626316864299</v>
      </c>
      <c r="W143" s="139">
        <v>8.5414316714113703</v>
      </c>
      <c r="X143" s="127">
        <v>8.8063538259582703</v>
      </c>
      <c r="Y143" s="127">
        <v>9.1488715751673908</v>
      </c>
      <c r="Z143" s="139">
        <v>9.7466850243062506</v>
      </c>
      <c r="AA143" s="127">
        <v>10.272187991121699</v>
      </c>
      <c r="AB143" s="127">
        <v>10.596107571576001</v>
      </c>
      <c r="AC143" s="140">
        <v>10.868408828283499</v>
      </c>
      <c r="AD143" s="138">
        <v>11.1842709718462</v>
      </c>
      <c r="AE143" s="127">
        <v>11.605428361347</v>
      </c>
      <c r="AF143" s="127">
        <v>12.148509045539299</v>
      </c>
      <c r="AG143" s="127">
        <v>12.566988487493401</v>
      </c>
      <c r="AH143" s="127">
        <v>12.9514214245148</v>
      </c>
      <c r="AI143" s="128">
        <v>13.3034417585206</v>
      </c>
      <c r="AJ143" s="127">
        <v>13.5958335203911</v>
      </c>
      <c r="AK143" s="127">
        <v>14.133410845418201</v>
      </c>
      <c r="AL143" s="128">
        <v>14.965255675311001</v>
      </c>
      <c r="AM143" s="127">
        <v>15.458133690847401</v>
      </c>
      <c r="AN143" s="127">
        <v>16.115805756073801</v>
      </c>
      <c r="AO143" s="129">
        <v>16.719134361503698</v>
      </c>
      <c r="AP143" s="72">
        <v>17.095798891214546</v>
      </c>
      <c r="AQ143" s="72">
        <v>17.440044919346967</v>
      </c>
      <c r="AR143" s="72">
        <v>18.023147352667689</v>
      </c>
      <c r="AS143" s="72">
        <v>18.292876835960289</v>
      </c>
      <c r="AT143" s="72">
        <v>18.575087678303081</v>
      </c>
      <c r="AU143" s="132">
        <v>18.991800000000001</v>
      </c>
      <c r="AV143" s="73">
        <f t="shared" si="0"/>
        <v>19.359165946008535</v>
      </c>
      <c r="AW143" s="73">
        <f t="shared" si="1"/>
        <v>19.881884791145509</v>
      </c>
      <c r="AX143" s="73">
        <f t="shared" si="2"/>
        <v>20.44563993822586</v>
      </c>
      <c r="AY143" s="73">
        <f t="shared" si="3"/>
        <v>21.214594290711712</v>
      </c>
      <c r="AZ143" s="73">
        <f t="shared" si="4"/>
        <v>21.884912874748942</v>
      </c>
      <c r="BA143" s="73">
        <f t="shared" si="5"/>
        <v>22.761527796887016</v>
      </c>
      <c r="BB143" s="73">
        <f t="shared" si="6"/>
        <v>23.68314875378546</v>
      </c>
      <c r="BC143" s="73">
        <f t="shared" si="7"/>
        <v>24.529734092310811</v>
      </c>
      <c r="BD143" s="73">
        <f t="shared" si="8"/>
        <v>25.70981237884169</v>
      </c>
      <c r="BE143" s="73">
        <f t="shared" si="9"/>
        <v>26.758848192471319</v>
      </c>
      <c r="BF143" s="73">
        <f t="shared" si="10"/>
        <v>27.648038850665632</v>
      </c>
      <c r="BG143" s="133">
        <f t="shared" si="11"/>
        <v>28.525739108373283</v>
      </c>
      <c r="BS143" s="133">
        <f t="shared" si="12"/>
        <v>46.777243424306135</v>
      </c>
      <c r="BT143" s="134"/>
    </row>
    <row r="144" spans="2:72" ht="15" hidden="1" customHeight="1" x14ac:dyDescent="0.35">
      <c r="B144" s="135">
        <v>38047</v>
      </c>
      <c r="C144" s="136">
        <v>17.027106578582298</v>
      </c>
      <c r="D144" s="72">
        <v>200403</v>
      </c>
      <c r="E144" s="137">
        <v>5.8729884339706997</v>
      </c>
      <c r="F144" s="138">
        <v>5.9661281575450396</v>
      </c>
      <c r="G144" s="127">
        <v>6.08946091465842</v>
      </c>
      <c r="H144" s="127">
        <v>6.2340362709374801</v>
      </c>
      <c r="I144" s="127">
        <v>6.3996016878795503</v>
      </c>
      <c r="J144" s="127">
        <v>6.4914199890562498</v>
      </c>
      <c r="K144" s="139">
        <v>6.5688024846622497</v>
      </c>
      <c r="L144" s="127">
        <v>6.6825916355704296</v>
      </c>
      <c r="M144" s="127">
        <v>6.7763656418956399</v>
      </c>
      <c r="N144" s="139">
        <v>6.9049840885996003</v>
      </c>
      <c r="O144" s="127">
        <v>7.0095761396201803</v>
      </c>
      <c r="P144" s="127">
        <v>7.1059636257985099</v>
      </c>
      <c r="Q144" s="140">
        <v>7.32923115410434</v>
      </c>
      <c r="R144" s="138">
        <v>7.4580316634497503</v>
      </c>
      <c r="S144" s="127">
        <v>7.6384439951528904</v>
      </c>
      <c r="T144" s="127">
        <v>7.8172647469904302</v>
      </c>
      <c r="U144" s="127">
        <v>8.0313821593161396</v>
      </c>
      <c r="V144" s="127">
        <v>8.1980634440606597</v>
      </c>
      <c r="W144" s="139">
        <v>8.5043985207765704</v>
      </c>
      <c r="X144" s="127">
        <v>8.7681720503115006</v>
      </c>
      <c r="Y144" s="127">
        <v>9.1092047426953098</v>
      </c>
      <c r="Z144" s="139">
        <v>9.7044262474898009</v>
      </c>
      <c r="AA144" s="127">
        <v>10.227650787072299</v>
      </c>
      <c r="AB144" s="127">
        <v>10.5501659469238</v>
      </c>
      <c r="AC144" s="140">
        <v>10.8212865849896</v>
      </c>
      <c r="AD144" s="138">
        <v>11.1357792426403</v>
      </c>
      <c r="AE144" s="127">
        <v>11.5551106168258</v>
      </c>
      <c r="AF144" s="127">
        <v>12.095836661941499</v>
      </c>
      <c r="AG144" s="127">
        <v>12.512501699377999</v>
      </c>
      <c r="AH144" s="127">
        <v>12.895267847573599</v>
      </c>
      <c r="AI144" s="128">
        <v>13.2457619243245</v>
      </c>
      <c r="AJ144" s="127">
        <v>13.536885960996401</v>
      </c>
      <c r="AK144" s="127">
        <v>14.0721325079032</v>
      </c>
      <c r="AL144" s="128">
        <v>14.900370701803901</v>
      </c>
      <c r="AM144" s="127">
        <v>15.391111742358101</v>
      </c>
      <c r="AN144" s="127">
        <v>16.045932333780499</v>
      </c>
      <c r="AO144" s="129">
        <v>16.646645082760799</v>
      </c>
      <c r="AP144" s="72">
        <v>17.021676505188843</v>
      </c>
      <c r="AQ144" s="72">
        <v>17.364429983183804</v>
      </c>
      <c r="AR144" s="72">
        <v>17.945004254823978</v>
      </c>
      <c r="AS144" s="72">
        <v>18.21356426993259</v>
      </c>
      <c r="AT144" s="72">
        <v>18.494551528567484</v>
      </c>
      <c r="AU144" s="132">
        <v>18.909500000000001</v>
      </c>
      <c r="AV144" s="73">
        <f t="shared" si="0"/>
        <v>19.275230262129863</v>
      </c>
      <c r="AW144" s="73">
        <f t="shared" si="1"/>
        <v>19.795682751171476</v>
      </c>
      <c r="AX144" s="73">
        <f t="shared" si="2"/>
        <v>20.356993620748227</v>
      </c>
      <c r="AY144" s="73">
        <f t="shared" si="3"/>
        <v>21.122614011965947</v>
      </c>
      <c r="AZ144" s="73">
        <f t="shared" si="4"/>
        <v>21.790026290590809</v>
      </c>
      <c r="BA144" s="73">
        <f t="shared" si="5"/>
        <v>22.662840466705365</v>
      </c>
      <c r="BB144" s="73">
        <f t="shared" si="6"/>
        <v>23.580465544571112</v>
      </c>
      <c r="BC144" s="73">
        <f t="shared" si="7"/>
        <v>24.423380336568322</v>
      </c>
      <c r="BD144" s="73">
        <f t="shared" si="8"/>
        <v>25.598342148645365</v>
      </c>
      <c r="BE144" s="73">
        <f t="shared" si="9"/>
        <v>26.642829649673317</v>
      </c>
      <c r="BF144" s="73">
        <f t="shared" si="10"/>
        <v>27.528165037129096</v>
      </c>
      <c r="BG144" s="133">
        <f t="shared" si="11"/>
        <v>28.402059843115495</v>
      </c>
      <c r="BS144" s="133">
        <f t="shared" si="12"/>
        <v>46.574430972172173</v>
      </c>
      <c r="BT144" s="134"/>
    </row>
    <row r="145" spans="2:72" ht="15" hidden="1" customHeight="1" x14ac:dyDescent="0.35">
      <c r="B145" s="135">
        <v>38078</v>
      </c>
      <c r="C145" s="136">
        <v>17.163456014087402</v>
      </c>
      <c r="D145" s="72">
        <v>200404</v>
      </c>
      <c r="E145" s="137">
        <v>5.8263324075245704</v>
      </c>
      <c r="F145" s="138">
        <v>5.9187322131754998</v>
      </c>
      <c r="G145" s="127">
        <v>6.0410851937335099</v>
      </c>
      <c r="H145" s="127">
        <v>6.1845120186095501</v>
      </c>
      <c r="I145" s="127">
        <v>6.3487621555100704</v>
      </c>
      <c r="J145" s="127">
        <v>6.4398510363693102</v>
      </c>
      <c r="K145" s="139">
        <v>6.51661879217085</v>
      </c>
      <c r="L145" s="127">
        <v>6.6295039825666402</v>
      </c>
      <c r="M145" s="127">
        <v>6.7225330321175898</v>
      </c>
      <c r="N145" s="139">
        <v>6.8501297118423699</v>
      </c>
      <c r="O145" s="127">
        <v>6.9538908656879803</v>
      </c>
      <c r="P145" s="127">
        <v>7.04951263316027</v>
      </c>
      <c r="Q145" s="140">
        <v>7.2710064859647296</v>
      </c>
      <c r="R145" s="138">
        <v>7.3987837819941502</v>
      </c>
      <c r="S145" s="127">
        <v>7.5777628872208904</v>
      </c>
      <c r="T145" s="127">
        <v>7.7551630563652001</v>
      </c>
      <c r="U145" s="127">
        <v>7.9675794832787297</v>
      </c>
      <c r="V145" s="127">
        <v>8.1329366233366898</v>
      </c>
      <c r="W145" s="139">
        <v>8.4368381217131692</v>
      </c>
      <c r="X145" s="127">
        <v>8.6985161891323202</v>
      </c>
      <c r="Y145" s="127">
        <v>9.0368396593724594</v>
      </c>
      <c r="Z145" s="139">
        <v>9.6273326225426707</v>
      </c>
      <c r="AA145" s="127">
        <v>10.146400576729</v>
      </c>
      <c r="AB145" s="127">
        <v>10.466353620888199</v>
      </c>
      <c r="AC145" s="140">
        <v>10.7353204301492</v>
      </c>
      <c r="AD145" s="138">
        <v>11.0473147042397</v>
      </c>
      <c r="AE145" s="127">
        <v>11.463314838137</v>
      </c>
      <c r="AF145" s="127">
        <v>11.9997452628978</v>
      </c>
      <c r="AG145" s="127">
        <v>12.413100241882001</v>
      </c>
      <c r="AH145" s="127">
        <v>12.79282563021</v>
      </c>
      <c r="AI145" s="128">
        <v>13.1405353219587</v>
      </c>
      <c r="AJ145" s="127">
        <v>13.4293466193997</v>
      </c>
      <c r="AK145" s="127">
        <v>13.9603410760242</v>
      </c>
      <c r="AL145" s="128">
        <v>14.7819996037954</v>
      </c>
      <c r="AM145" s="127">
        <v>15.268842113435699</v>
      </c>
      <c r="AN145" s="127">
        <v>15.918460697877499</v>
      </c>
      <c r="AO145" s="129">
        <v>16.514401281848698</v>
      </c>
      <c r="AP145" s="72">
        <v>16.886453390396042</v>
      </c>
      <c r="AQ145" s="72">
        <v>17.226483976031581</v>
      </c>
      <c r="AR145" s="72">
        <v>17.802446066177421</v>
      </c>
      <c r="AS145" s="72">
        <v>18.068872594508708</v>
      </c>
      <c r="AT145" s="72">
        <v>18.347627642214313</v>
      </c>
      <c r="AU145" s="132">
        <v>18.7593</v>
      </c>
      <c r="AV145" s="73">
        <f t="shared" si="0"/>
        <v>19.122104530149361</v>
      </c>
      <c r="AW145" s="73">
        <f t="shared" si="1"/>
        <v>19.638422455439375</v>
      </c>
      <c r="AX145" s="73">
        <f t="shared" si="2"/>
        <v>20.195274175288535</v>
      </c>
      <c r="AY145" s="73">
        <f t="shared" si="3"/>
        <v>20.954812346930659</v>
      </c>
      <c r="AZ145" s="73">
        <f t="shared" si="4"/>
        <v>21.616922588054162</v>
      </c>
      <c r="BA145" s="73">
        <f t="shared" si="5"/>
        <v>22.482802978798428</v>
      </c>
      <c r="BB145" s="73">
        <f t="shared" si="6"/>
        <v>23.393138285812103</v>
      </c>
      <c r="BC145" s="73">
        <f t="shared" si="7"/>
        <v>24.229356818269661</v>
      </c>
      <c r="BD145" s="73">
        <f t="shared" si="8"/>
        <v>25.394984532383841</v>
      </c>
      <c r="BE145" s="73">
        <f t="shared" si="9"/>
        <v>26.431174445732459</v>
      </c>
      <c r="BF145" s="73">
        <f t="shared" si="10"/>
        <v>27.309476577169566</v>
      </c>
      <c r="BG145" s="133">
        <f t="shared" si="11"/>
        <v>28.176429013076813</v>
      </c>
      <c r="BS145" s="133">
        <f t="shared" si="12"/>
        <v>46.204435712079174</v>
      </c>
      <c r="BT145" s="134"/>
    </row>
    <row r="146" spans="2:72" ht="15" hidden="1" customHeight="1" x14ac:dyDescent="0.35">
      <c r="B146" s="135">
        <v>38108</v>
      </c>
      <c r="C146" s="136">
        <v>17.384176371010199</v>
      </c>
      <c r="D146" s="72">
        <v>200405</v>
      </c>
      <c r="E146" s="137">
        <v>5.7523576536395398</v>
      </c>
      <c r="F146" s="138">
        <v>5.8435842936686102</v>
      </c>
      <c r="G146" s="127">
        <v>5.9643838043950401</v>
      </c>
      <c r="H146" s="127">
        <v>6.1059895927546899</v>
      </c>
      <c r="I146" s="127">
        <v>6.26815430736844</v>
      </c>
      <c r="J146" s="127">
        <v>6.3580866669254403</v>
      </c>
      <c r="K146" s="139">
        <v>6.4338797313697897</v>
      </c>
      <c r="L146" s="127">
        <v>6.5453316609090599</v>
      </c>
      <c r="M146" s="127">
        <v>6.6371795555647202</v>
      </c>
      <c r="N146" s="139">
        <v>6.7631561881794298</v>
      </c>
      <c r="O146" s="127">
        <v>6.8655999256331004</v>
      </c>
      <c r="P146" s="127">
        <v>6.9600076194446299</v>
      </c>
      <c r="Q146" s="140">
        <v>7.1786892480053899</v>
      </c>
      <c r="R146" s="138">
        <v>7.3048442037073604</v>
      </c>
      <c r="S146" s="127">
        <v>7.4815508784695099</v>
      </c>
      <c r="T146" s="127">
        <v>7.6566986643075303</v>
      </c>
      <c r="U146" s="127">
        <v>7.86641811964392</v>
      </c>
      <c r="V146" s="127">
        <v>8.0296757822118607</v>
      </c>
      <c r="W146" s="139">
        <v>8.3297187574257006</v>
      </c>
      <c r="X146" s="127">
        <v>8.5880743967236093</v>
      </c>
      <c r="Y146" s="127">
        <v>8.9221023009551494</v>
      </c>
      <c r="Z146" s="139">
        <v>9.5050979967938698</v>
      </c>
      <c r="AA146" s="127">
        <v>10.017575540156599</v>
      </c>
      <c r="AB146" s="127">
        <v>10.333466260706199</v>
      </c>
      <c r="AC146" s="140">
        <v>10.5990180994288</v>
      </c>
      <c r="AD146" s="138">
        <v>10.907051099423599</v>
      </c>
      <c r="AE146" s="127">
        <v>11.317769435893499</v>
      </c>
      <c r="AF146" s="127">
        <v>11.847389005064001</v>
      </c>
      <c r="AG146" s="127">
        <v>12.2554957711592</v>
      </c>
      <c r="AH146" s="127">
        <v>12.6303999288775</v>
      </c>
      <c r="AI146" s="128">
        <v>12.973694881288999</v>
      </c>
      <c r="AJ146" s="127">
        <v>13.2588392501799</v>
      </c>
      <c r="AK146" s="127">
        <v>13.7830918696597</v>
      </c>
      <c r="AL146" s="128">
        <v>14.594318107764201</v>
      </c>
      <c r="AM146" s="127">
        <v>15.074979360944701</v>
      </c>
      <c r="AN146" s="127">
        <v>15.716349982252501</v>
      </c>
      <c r="AO146" s="129">
        <v>16.304724132497402</v>
      </c>
      <c r="AP146" s="72">
        <v>16.672052435185829</v>
      </c>
      <c r="AQ146" s="72">
        <v>17.007765780209887</v>
      </c>
      <c r="AR146" s="72">
        <v>17.576415096060423</v>
      </c>
      <c r="AS146" s="72">
        <v>17.839458906846051</v>
      </c>
      <c r="AT146" s="72">
        <v>18.114674706426783</v>
      </c>
      <c r="AU146" s="132">
        <v>18.521100000000001</v>
      </c>
      <c r="AV146" s="73">
        <f t="shared" si="0"/>
        <v>18.879318352252088</v>
      </c>
      <c r="AW146" s="73">
        <f t="shared" si="1"/>
        <v>19.389080782802317</v>
      </c>
      <c r="AX146" s="73">
        <f t="shared" si="2"/>
        <v>19.938862365548918</v>
      </c>
      <c r="AY146" s="73">
        <f t="shared" si="3"/>
        <v>20.688756966350326</v>
      </c>
      <c r="AZ146" s="73">
        <f t="shared" si="4"/>
        <v>21.342460642467575</v>
      </c>
      <c r="BA146" s="73">
        <f t="shared" si="5"/>
        <v>22.197347275163217</v>
      </c>
      <c r="BB146" s="73">
        <f t="shared" si="6"/>
        <v>23.096124396756124</v>
      </c>
      <c r="BC146" s="73">
        <f t="shared" si="7"/>
        <v>23.921725776637086</v>
      </c>
      <c r="BD146" s="73">
        <f t="shared" si="8"/>
        <v>25.072553953539515</v>
      </c>
      <c r="BE146" s="73">
        <f t="shared" si="9"/>
        <v>26.095587752808694</v>
      </c>
      <c r="BF146" s="73">
        <f t="shared" si="10"/>
        <v>26.962738412021892</v>
      </c>
      <c r="BG146" s="133">
        <f t="shared" si="11"/>
        <v>27.818683478525799</v>
      </c>
      <c r="BS146" s="133">
        <f t="shared" si="12"/>
        <v>45.617795348789187</v>
      </c>
      <c r="BT146" s="134"/>
    </row>
    <row r="147" spans="2:72" ht="15" hidden="1" customHeight="1" x14ac:dyDescent="0.35">
      <c r="B147" s="135">
        <v>38139</v>
      </c>
      <c r="C147" s="136">
        <v>17.423348584525499</v>
      </c>
      <c r="D147" s="72">
        <v>200406</v>
      </c>
      <c r="E147" s="137">
        <v>5.7394248593990103</v>
      </c>
      <c r="F147" s="138">
        <v>5.8304463982442201</v>
      </c>
      <c r="G147" s="127">
        <v>5.9509743202915999</v>
      </c>
      <c r="H147" s="127">
        <v>6.0922617420554204</v>
      </c>
      <c r="I147" s="127">
        <v>6.2540618682667404</v>
      </c>
      <c r="J147" s="127">
        <v>6.3437920365185896</v>
      </c>
      <c r="K147" s="139">
        <v>6.4194146984660296</v>
      </c>
      <c r="L147" s="127">
        <v>6.5306160551168801</v>
      </c>
      <c r="M147" s="127">
        <v>6.6222574518469104</v>
      </c>
      <c r="N147" s="139">
        <v>6.7479508562677504</v>
      </c>
      <c r="O147" s="127">
        <v>6.8501642735887804</v>
      </c>
      <c r="P147" s="127">
        <v>6.9443597143812399</v>
      </c>
      <c r="Q147" s="140">
        <v>7.1625496898361503</v>
      </c>
      <c r="R147" s="138">
        <v>7.2884210164276304</v>
      </c>
      <c r="S147" s="127">
        <v>7.4647304086835096</v>
      </c>
      <c r="T147" s="127">
        <v>7.6394844168024898</v>
      </c>
      <c r="U147" s="127">
        <v>7.84873236832646</v>
      </c>
      <c r="V147" s="127">
        <v>8.0116229852610594</v>
      </c>
      <c r="W147" s="139">
        <v>8.3109913859273092</v>
      </c>
      <c r="X147" s="127">
        <v>8.5687661746374992</v>
      </c>
      <c r="Y147" s="127">
        <v>8.9020430973730793</v>
      </c>
      <c r="Z147" s="139">
        <v>9.4837280674483093</v>
      </c>
      <c r="AA147" s="127">
        <v>9.9950534281721701</v>
      </c>
      <c r="AB147" s="127">
        <v>10.3102339443261</v>
      </c>
      <c r="AC147" s="140">
        <v>10.5751887535354</v>
      </c>
      <c r="AD147" s="138">
        <v>10.882529215331299</v>
      </c>
      <c r="AE147" s="127">
        <v>11.2923241502924</v>
      </c>
      <c r="AF147" s="127">
        <v>11.8207529970973</v>
      </c>
      <c r="AG147" s="127">
        <v>12.2279422331722</v>
      </c>
      <c r="AH147" s="127">
        <v>12.602003508958701</v>
      </c>
      <c r="AI147" s="128">
        <v>12.9445266451427</v>
      </c>
      <c r="AJ147" s="127">
        <v>13.229029935423201</v>
      </c>
      <c r="AK147" s="127">
        <v>13.7521038988342</v>
      </c>
      <c r="AL147" s="128">
        <v>14.5615062896309</v>
      </c>
      <c r="AM147" s="127">
        <v>15.0410868914575</v>
      </c>
      <c r="AN147" s="127">
        <v>15.6810155450059</v>
      </c>
      <c r="AO147" s="129">
        <v>16.2680668773246</v>
      </c>
      <c r="AP147" s="72">
        <v>16.634569330571292</v>
      </c>
      <c r="AQ147" s="72">
        <v>16.969527904790677</v>
      </c>
      <c r="AR147" s="72">
        <v>17.536898749266566</v>
      </c>
      <c r="AS147" s="72">
        <v>17.799351169237166</v>
      </c>
      <c r="AT147" s="72">
        <v>18.073948212210251</v>
      </c>
      <c r="AU147" s="132">
        <v>18.479399999999998</v>
      </c>
      <c r="AV147" s="73">
        <f t="shared" si="0"/>
        <v>18.836872740495544</v>
      </c>
      <c r="AW147" s="73">
        <f t="shared" si="1"/>
        <v>19.345489092685764</v>
      </c>
      <c r="AX147" s="73">
        <f t="shared" si="2"/>
        <v>19.894034623622826</v>
      </c>
      <c r="AY147" s="73">
        <f t="shared" si="3"/>
        <v>20.642243266568656</v>
      </c>
      <c r="AZ147" s="73">
        <f t="shared" si="4"/>
        <v>21.294477247015617</v>
      </c>
      <c r="BA147" s="73">
        <f t="shared" si="5"/>
        <v>22.1474418724952</v>
      </c>
      <c r="BB147" s="73">
        <f t="shared" si="6"/>
        <v>23.044198309651996</v>
      </c>
      <c r="BC147" s="73">
        <f t="shared" si="7"/>
        <v>23.867943523172379</v>
      </c>
      <c r="BD147" s="73">
        <f t="shared" si="8"/>
        <v>25.016184339393462</v>
      </c>
      <c r="BE147" s="73">
        <f t="shared" si="9"/>
        <v>26.036918092938137</v>
      </c>
      <c r="BF147" s="73">
        <f t="shared" si="10"/>
        <v>26.902119172217958</v>
      </c>
      <c r="BG147" s="133">
        <f t="shared" si="11"/>
        <v>27.756139851871666</v>
      </c>
      <c r="BS147" s="133">
        <f t="shared" si="12"/>
        <v>45.515234695144969</v>
      </c>
      <c r="BT147" s="134"/>
    </row>
    <row r="148" spans="2:72" ht="15" hidden="1" customHeight="1" x14ac:dyDescent="0.35">
      <c r="B148" s="135">
        <v>38169</v>
      </c>
      <c r="C148" s="136">
        <v>17.583050685780101</v>
      </c>
      <c r="D148" s="72">
        <v>200407</v>
      </c>
      <c r="E148" s="137">
        <v>5.6872952132744796</v>
      </c>
      <c r="F148" s="138">
        <v>5.7774900280618002</v>
      </c>
      <c r="G148" s="127">
        <v>5.8969232275405696</v>
      </c>
      <c r="H148" s="127">
        <v>6.0369273738057396</v>
      </c>
      <c r="I148" s="127">
        <v>6.1972579131631704</v>
      </c>
      <c r="J148" s="127">
        <v>6.2861730865274996</v>
      </c>
      <c r="K148" s="139">
        <v>6.3611088882575997</v>
      </c>
      <c r="L148" s="127">
        <v>6.4713002330147997</v>
      </c>
      <c r="M148" s="127">
        <v>6.5621092756851498</v>
      </c>
      <c r="N148" s="139">
        <v>6.68666104085586</v>
      </c>
      <c r="O148" s="127">
        <v>6.7879460813090704</v>
      </c>
      <c r="P148" s="127">
        <v>6.8812859703493299</v>
      </c>
      <c r="Q148" s="140">
        <v>7.0974941851771698</v>
      </c>
      <c r="R148" s="138">
        <v>7.2222222564994896</v>
      </c>
      <c r="S148" s="127">
        <v>7.39693027815607</v>
      </c>
      <c r="T148" s="127">
        <v>7.5700970428098504</v>
      </c>
      <c r="U148" s="127">
        <v>7.77744445169541</v>
      </c>
      <c r="V148" s="127">
        <v>7.93885557714336</v>
      </c>
      <c r="W148" s="139">
        <v>8.2355048954677503</v>
      </c>
      <c r="X148" s="127">
        <v>8.4909383853815505</v>
      </c>
      <c r="Y148" s="127">
        <v>8.8211882438259703</v>
      </c>
      <c r="Z148" s="139">
        <v>9.3975899263961296</v>
      </c>
      <c r="AA148" s="127">
        <v>9.9042710569467491</v>
      </c>
      <c r="AB148" s="127">
        <v>10.216588873583699</v>
      </c>
      <c r="AC148" s="140">
        <v>10.479137169809301</v>
      </c>
      <c r="AD148" s="138">
        <v>10.783686141184999</v>
      </c>
      <c r="AE148" s="127">
        <v>11.189759019412801</v>
      </c>
      <c r="AF148" s="127">
        <v>11.7133882896989</v>
      </c>
      <c r="AG148" s="127">
        <v>12.1168791358999</v>
      </c>
      <c r="AH148" s="127">
        <v>12.4875429141299</v>
      </c>
      <c r="AI148" s="128">
        <v>12.826955005162899</v>
      </c>
      <c r="AJ148" s="127">
        <v>13.108874228884901</v>
      </c>
      <c r="AK148" s="127">
        <v>13.627197252737099</v>
      </c>
      <c r="AL148" s="128">
        <v>14.429248060189099</v>
      </c>
      <c r="AM148" s="127">
        <v>14.9044727609151</v>
      </c>
      <c r="AN148" s="127">
        <v>15.5385891153096</v>
      </c>
      <c r="AO148" s="129">
        <v>16.120308418904202</v>
      </c>
      <c r="AP148" s="72">
        <v>16.483482029338219</v>
      </c>
      <c r="AQ148" s="72">
        <v>16.81539826528013</v>
      </c>
      <c r="AR148" s="72">
        <v>17.377615833588379</v>
      </c>
      <c r="AS148" s="72">
        <v>17.637684469100996</v>
      </c>
      <c r="AT148" s="72">
        <v>17.9097874212849</v>
      </c>
      <c r="AU148" s="132">
        <v>18.311599999999999</v>
      </c>
      <c r="AV148" s="73">
        <f t="shared" si="0"/>
        <v>18.665782512099877</v>
      </c>
      <c r="AW148" s="73">
        <f t="shared" si="1"/>
        <v>19.16977923930984</v>
      </c>
      <c r="AX148" s="73">
        <f t="shared" si="2"/>
        <v>19.713342479318548</v>
      </c>
      <c r="AY148" s="73">
        <f t="shared" si="3"/>
        <v>20.45475534520665</v>
      </c>
      <c r="AZ148" s="73">
        <f t="shared" si="4"/>
        <v>21.101065260538377</v>
      </c>
      <c r="BA148" s="73">
        <f t="shared" si="5"/>
        <v>21.94628263865917</v>
      </c>
      <c r="BB148" s="73">
        <f t="shared" si="6"/>
        <v>22.834894079257239</v>
      </c>
      <c r="BC148" s="73">
        <f t="shared" si="7"/>
        <v>23.65115743744725</v>
      </c>
      <c r="BD148" s="73">
        <f t="shared" si="8"/>
        <v>24.78896909240537</v>
      </c>
      <c r="BE148" s="73">
        <f t="shared" si="9"/>
        <v>25.800431796905389</v>
      </c>
      <c r="BF148" s="73">
        <f t="shared" si="10"/>
        <v>26.65777448842088</v>
      </c>
      <c r="BG148" s="133">
        <f t="shared" si="11"/>
        <v>27.504038328860908</v>
      </c>
      <c r="BS148" s="133">
        <f t="shared" si="12"/>
        <v>45.101832109336037</v>
      </c>
      <c r="BT148" s="134"/>
    </row>
    <row r="149" spans="2:72" ht="15" hidden="1" customHeight="1" x14ac:dyDescent="0.35">
      <c r="B149" s="135">
        <v>38200</v>
      </c>
      <c r="C149" s="136">
        <v>18.008671851859798</v>
      </c>
      <c r="D149" s="72">
        <v>200408</v>
      </c>
      <c r="E149" s="137">
        <v>5.55288034690202</v>
      </c>
      <c r="F149" s="138">
        <v>5.6409434763235398</v>
      </c>
      <c r="G149" s="127">
        <v>5.7575539636084798</v>
      </c>
      <c r="H149" s="127">
        <v>5.8942492191081701</v>
      </c>
      <c r="I149" s="127">
        <v>6.0507904689676799</v>
      </c>
      <c r="J149" s="127">
        <v>6.1376042003111504</v>
      </c>
      <c r="K149" s="139">
        <v>6.2107689517619296</v>
      </c>
      <c r="L149" s="127">
        <v>6.3183560084831596</v>
      </c>
      <c r="M149" s="127">
        <v>6.4070188489821396</v>
      </c>
      <c r="N149" s="139">
        <v>6.5286269285792997</v>
      </c>
      <c r="O149" s="127">
        <v>6.6275181746772702</v>
      </c>
      <c r="P149" s="127">
        <v>6.7186520469306297</v>
      </c>
      <c r="Q149" s="140">
        <v>6.9297503461984604</v>
      </c>
      <c r="R149" s="138">
        <v>7.0515305650863596</v>
      </c>
      <c r="S149" s="127">
        <v>7.2221094964628501</v>
      </c>
      <c r="T149" s="127">
        <v>7.3911835972653197</v>
      </c>
      <c r="U149" s="127">
        <v>7.5936305089526801</v>
      </c>
      <c r="V149" s="127">
        <v>7.7512268060781002</v>
      </c>
      <c r="W149" s="139">
        <v>8.0408650449725094</v>
      </c>
      <c r="X149" s="127">
        <v>8.2902615599929206</v>
      </c>
      <c r="Y149" s="127">
        <v>8.6127062159768304</v>
      </c>
      <c r="Z149" s="139">
        <v>9.1754850862549997</v>
      </c>
      <c r="AA149" s="127">
        <v>9.6701911963605003</v>
      </c>
      <c r="AB149" s="127">
        <v>9.9751276206106301</v>
      </c>
      <c r="AC149" s="140">
        <v>10.231470788945</v>
      </c>
      <c r="AD149" s="138">
        <v>10.5288219786413</v>
      </c>
      <c r="AE149" s="127">
        <v>10.9252976354101</v>
      </c>
      <c r="AF149" s="127">
        <v>11.436551328949299</v>
      </c>
      <c r="AG149" s="127">
        <v>11.8305059780407</v>
      </c>
      <c r="AH149" s="127">
        <v>12.1924094017696</v>
      </c>
      <c r="AI149" s="128">
        <v>12.523799747992401</v>
      </c>
      <c r="AJ149" s="127">
        <v>12.7990560267883</v>
      </c>
      <c r="AK149" s="127">
        <v>13.305128882964</v>
      </c>
      <c r="AL149" s="128">
        <v>14.088223833885801</v>
      </c>
      <c r="AM149" s="127">
        <v>14.552216962792601</v>
      </c>
      <c r="AN149" s="127">
        <v>15.171346462831099</v>
      </c>
      <c r="AO149" s="129">
        <v>15.739317276233701</v>
      </c>
      <c r="AP149" s="72">
        <v>16.09390755654578</v>
      </c>
      <c r="AQ149" s="72">
        <v>16.417979206471326</v>
      </c>
      <c r="AR149" s="72">
        <v>16.966909193164323</v>
      </c>
      <c r="AS149" s="72">
        <v>17.220831305667463</v>
      </c>
      <c r="AT149" s="72">
        <v>17.486503312984642</v>
      </c>
      <c r="AU149" s="132">
        <v>17.878799999999998</v>
      </c>
      <c r="AV149" s="73">
        <f t="shared" si="0"/>
        <v>18.224631038857307</v>
      </c>
      <c r="AW149" s="73">
        <f t="shared" si="1"/>
        <v>18.716716189439072</v>
      </c>
      <c r="AX149" s="73">
        <f t="shared" si="2"/>
        <v>19.247432728594234</v>
      </c>
      <c r="AY149" s="73">
        <f t="shared" si="3"/>
        <v>19.971322869257421</v>
      </c>
      <c r="AZ149" s="73">
        <f t="shared" si="4"/>
        <v>20.602357744759715</v>
      </c>
      <c r="BA149" s="73">
        <f t="shared" si="5"/>
        <v>21.427599057514563</v>
      </c>
      <c r="BB149" s="73">
        <f t="shared" si="6"/>
        <v>22.295208847316268</v>
      </c>
      <c r="BC149" s="73">
        <f t="shared" si="7"/>
        <v>23.092180446225036</v>
      </c>
      <c r="BD149" s="73">
        <f t="shared" si="8"/>
        <v>24.203100794186948</v>
      </c>
      <c r="BE149" s="73">
        <f t="shared" si="9"/>
        <v>25.190658352362085</v>
      </c>
      <c r="BF149" s="73">
        <f t="shared" si="10"/>
        <v>26.027738406016525</v>
      </c>
      <c r="BG149" s="133">
        <f t="shared" si="11"/>
        <v>26.854001448755199</v>
      </c>
      <c r="BS149" s="133">
        <f t="shared" si="12"/>
        <v>44.035884851669508</v>
      </c>
      <c r="BT149" s="134"/>
    </row>
    <row r="150" spans="2:72" ht="15" hidden="1" customHeight="1" x14ac:dyDescent="0.35">
      <c r="B150" s="135">
        <v>38231</v>
      </c>
      <c r="C150" s="136">
        <v>18.050857312568599</v>
      </c>
      <c r="D150" s="72">
        <v>200409</v>
      </c>
      <c r="E150" s="137">
        <v>5.5399030787513404</v>
      </c>
      <c r="F150" s="138">
        <v>5.6277604016772598</v>
      </c>
      <c r="G150" s="127">
        <v>5.7440983663310403</v>
      </c>
      <c r="H150" s="127">
        <v>5.8804741604206603</v>
      </c>
      <c r="I150" s="127">
        <v>6.0366495681137398</v>
      </c>
      <c r="J150" s="127">
        <v>6.1232604128469399</v>
      </c>
      <c r="K150" s="139">
        <v>6.1962541758125704</v>
      </c>
      <c r="L150" s="127">
        <v>6.3035897979633697</v>
      </c>
      <c r="M150" s="127">
        <v>6.3920454304218</v>
      </c>
      <c r="N150" s="139">
        <v>6.5133693078464496</v>
      </c>
      <c r="O150" s="127">
        <v>6.6120294417759302</v>
      </c>
      <c r="P150" s="127">
        <v>6.7029503311044003</v>
      </c>
      <c r="Q150" s="140">
        <v>6.9135552865462104</v>
      </c>
      <c r="R150" s="138">
        <v>7.0350509009663096</v>
      </c>
      <c r="S150" s="127">
        <v>7.2052311836424696</v>
      </c>
      <c r="T150" s="127">
        <v>7.3739101525842896</v>
      </c>
      <c r="U150" s="127">
        <v>7.5758839390294099</v>
      </c>
      <c r="V150" s="127">
        <v>7.7331119283074496</v>
      </c>
      <c r="W150" s="139">
        <v>8.0220732728951205</v>
      </c>
      <c r="X150" s="127">
        <v>8.2708869398710796</v>
      </c>
      <c r="Y150" s="127">
        <v>8.5925780318480101</v>
      </c>
      <c r="Z150" s="139">
        <v>9.1540416689763795</v>
      </c>
      <c r="AA150" s="127">
        <v>9.6475916342623407</v>
      </c>
      <c r="AB150" s="127">
        <v>9.9518154118319693</v>
      </c>
      <c r="AC150" s="140">
        <v>10.2075594975594</v>
      </c>
      <c r="AD150" s="138">
        <v>10.504215767523499</v>
      </c>
      <c r="AE150" s="127">
        <v>10.899764847346299</v>
      </c>
      <c r="AF150" s="127">
        <v>11.409823723806999</v>
      </c>
      <c r="AG150" s="127">
        <v>11.8028576876321</v>
      </c>
      <c r="AH150" s="127">
        <v>12.163915330886599</v>
      </c>
      <c r="AI150" s="128">
        <v>12.4945312067234</v>
      </c>
      <c r="AJ150" s="127">
        <v>12.769144202337101</v>
      </c>
      <c r="AK150" s="127">
        <v>13.2740343492253</v>
      </c>
      <c r="AL150" s="128">
        <v>14.0552991809062</v>
      </c>
      <c r="AM150" s="127">
        <v>14.518207942263601</v>
      </c>
      <c r="AN150" s="127">
        <v>15.135890515835101</v>
      </c>
      <c r="AO150" s="129">
        <v>15.7025339623421</v>
      </c>
      <c r="AP150" s="72">
        <v>16.056295553241942</v>
      </c>
      <c r="AQ150" s="72">
        <v>16.379609836820947</v>
      </c>
      <c r="AR150" s="72">
        <v>16.927256955670909</v>
      </c>
      <c r="AS150" s="72">
        <v>17.180585643656052</v>
      </c>
      <c r="AT150" s="72">
        <v>17.445636766555833</v>
      </c>
      <c r="AU150" s="132">
        <v>17.837</v>
      </c>
      <c r="AV150" s="73">
        <f t="shared" si="0"/>
        <v>18.182039463105014</v>
      </c>
      <c r="AW150" s="73">
        <f t="shared" si="1"/>
        <v>18.672974594137802</v>
      </c>
      <c r="AX150" s="73">
        <f t="shared" si="2"/>
        <v>19.202450830889461</v>
      </c>
      <c r="AY150" s="73">
        <f t="shared" si="3"/>
        <v>19.924649215944722</v>
      </c>
      <c r="AZ150" s="73">
        <f t="shared" si="4"/>
        <v>20.554209341717105</v>
      </c>
      <c r="BA150" s="73">
        <f t="shared" si="5"/>
        <v>21.377522037765736</v>
      </c>
      <c r="BB150" s="73">
        <f t="shared" si="6"/>
        <v>22.243104194305239</v>
      </c>
      <c r="BC150" s="73">
        <f t="shared" si="7"/>
        <v>23.03821324377995</v>
      </c>
      <c r="BD150" s="73">
        <f t="shared" si="8"/>
        <v>24.146537333521099</v>
      </c>
      <c r="BE150" s="73">
        <f t="shared" si="9"/>
        <v>25.13178693646471</v>
      </c>
      <c r="BF150" s="73">
        <f t="shared" si="10"/>
        <v>25.96691070587724</v>
      </c>
      <c r="BG150" s="133">
        <f t="shared" si="11"/>
        <v>26.791242744092358</v>
      </c>
      <c r="BS150" s="133">
        <f t="shared" si="12"/>
        <v>43.932971507554051</v>
      </c>
      <c r="BT150" s="134"/>
    </row>
    <row r="151" spans="2:72" ht="15" hidden="1" customHeight="1" x14ac:dyDescent="0.35">
      <c r="B151" s="135">
        <v>38261</v>
      </c>
      <c r="C151" s="136">
        <v>18.156320964340601</v>
      </c>
      <c r="D151" s="72">
        <v>200410</v>
      </c>
      <c r="E151" s="137">
        <v>5.5077237396498102</v>
      </c>
      <c r="F151" s="138">
        <v>5.5950707304369098</v>
      </c>
      <c r="G151" s="127">
        <v>5.7107329289695601</v>
      </c>
      <c r="H151" s="127">
        <v>5.8463165642685198</v>
      </c>
      <c r="I151" s="127">
        <v>6.0015848042129898</v>
      </c>
      <c r="J151" s="127">
        <v>6.08769255715867</v>
      </c>
      <c r="K151" s="139">
        <v>6.1602623251523001</v>
      </c>
      <c r="L151" s="127">
        <v>6.2669744726080099</v>
      </c>
      <c r="M151" s="127">
        <v>6.3549162975589999</v>
      </c>
      <c r="N151" s="139">
        <v>6.4755354474573297</v>
      </c>
      <c r="O151" s="127">
        <v>6.5736224995367598</v>
      </c>
      <c r="P151" s="127">
        <v>6.6640152615518904</v>
      </c>
      <c r="Q151" s="140">
        <v>6.8733968872384201</v>
      </c>
      <c r="R151" s="138">
        <v>6.99418677657268</v>
      </c>
      <c r="S151" s="127">
        <v>7.1633785421309799</v>
      </c>
      <c r="T151" s="127">
        <v>7.3310777145558399</v>
      </c>
      <c r="U151" s="127">
        <v>7.5318783066559902</v>
      </c>
      <c r="V151" s="127">
        <v>7.6881930141109898</v>
      </c>
      <c r="W151" s="139">
        <v>7.9754758843711198</v>
      </c>
      <c r="X151" s="127">
        <v>8.2228442806900208</v>
      </c>
      <c r="Y151" s="127">
        <v>8.5426667828039999</v>
      </c>
      <c r="Z151" s="139">
        <v>9.1008690760937707</v>
      </c>
      <c r="AA151" s="127">
        <v>9.5915521840591698</v>
      </c>
      <c r="AB151" s="127">
        <v>9.8940088332220402</v>
      </c>
      <c r="AC151" s="140">
        <v>10.1482673919392</v>
      </c>
      <c r="AD151" s="138">
        <v>10.4432004904737</v>
      </c>
      <c r="AE151" s="127">
        <v>10.8364519654847</v>
      </c>
      <c r="AF151" s="127">
        <v>11.3435480901943</v>
      </c>
      <c r="AG151" s="127">
        <v>11.734299058627499</v>
      </c>
      <c r="AH151" s="127">
        <v>12.0932594456354</v>
      </c>
      <c r="AI151" s="128">
        <v>12.421954890694</v>
      </c>
      <c r="AJ151" s="127">
        <v>12.694972756468401</v>
      </c>
      <c r="AK151" s="127">
        <v>13.1969301749289</v>
      </c>
      <c r="AL151" s="128">
        <v>13.973656915313001</v>
      </c>
      <c r="AM151" s="127">
        <v>14.4338768032744</v>
      </c>
      <c r="AN151" s="127">
        <v>15.0479714770741</v>
      </c>
      <c r="AO151" s="129">
        <v>15.6113234920605</v>
      </c>
      <c r="AP151" s="72">
        <v>15.963030206903301</v>
      </c>
      <c r="AQ151" s="72">
        <v>16.284466472073003</v>
      </c>
      <c r="AR151" s="72">
        <v>16.828932502356082</v>
      </c>
      <c r="AS151" s="72">
        <v>17.080789693522792</v>
      </c>
      <c r="AT151" s="72">
        <v>17.344301228122596</v>
      </c>
      <c r="AU151" s="132">
        <v>17.7334</v>
      </c>
      <c r="AV151" s="73">
        <f t="shared" si="0"/>
        <v>18.076426421662983</v>
      </c>
      <c r="AW151" s="73">
        <f t="shared" si="1"/>
        <v>18.56450988402327</v>
      </c>
      <c r="AX151" s="73">
        <f t="shared" si="2"/>
        <v>19.090910580440298</v>
      </c>
      <c r="AY151" s="73">
        <f t="shared" si="3"/>
        <v>19.808913970312265</v>
      </c>
      <c r="AZ151" s="73">
        <f t="shared" si="4"/>
        <v>20.434817203809807</v>
      </c>
      <c r="BA151" s="73">
        <f t="shared" si="5"/>
        <v>21.253347567377865</v>
      </c>
      <c r="BB151" s="73">
        <f t="shared" si="6"/>
        <v>22.113901863079445</v>
      </c>
      <c r="BC151" s="73">
        <f t="shared" si="7"/>
        <v>22.904392405088945</v>
      </c>
      <c r="BD151" s="73">
        <f t="shared" si="8"/>
        <v>24.006278631890758</v>
      </c>
      <c r="BE151" s="73">
        <f t="shared" si="9"/>
        <v>24.985805268092516</v>
      </c>
      <c r="BF151" s="73">
        <f t="shared" si="10"/>
        <v>25.816078098673508</v>
      </c>
      <c r="BG151" s="133">
        <f t="shared" si="11"/>
        <v>26.635621883409655</v>
      </c>
      <c r="BS151" s="133">
        <f t="shared" si="12"/>
        <v>43.677780402622503</v>
      </c>
      <c r="BT151" s="134"/>
    </row>
    <row r="152" spans="2:72" ht="15" hidden="1" customHeight="1" x14ac:dyDescent="0.35">
      <c r="B152" s="135">
        <v>38292</v>
      </c>
      <c r="C152" s="136">
        <v>17.940120478208001</v>
      </c>
      <c r="D152" s="72">
        <v>200411</v>
      </c>
      <c r="E152" s="137">
        <v>5.5740985753953298</v>
      </c>
      <c r="F152" s="138">
        <v>5.6624982047025201</v>
      </c>
      <c r="G152" s="127">
        <v>5.77955427478582</v>
      </c>
      <c r="H152" s="127">
        <v>5.9167718594163299</v>
      </c>
      <c r="I152" s="127">
        <v>6.0739112723552999</v>
      </c>
      <c r="J152" s="127">
        <v>6.1610567294830298</v>
      </c>
      <c r="K152" s="139">
        <v>6.2345010523124396</v>
      </c>
      <c r="L152" s="127">
        <v>6.3424992122107202</v>
      </c>
      <c r="M152" s="127">
        <v>6.4315008441640602</v>
      </c>
      <c r="N152" s="139">
        <v>6.5535736029652201</v>
      </c>
      <c r="O152" s="127">
        <v>6.6528427244944304</v>
      </c>
      <c r="P152" s="127">
        <v>6.7443248303138201</v>
      </c>
      <c r="Q152" s="140">
        <v>6.9562297617560498</v>
      </c>
      <c r="R152" s="138">
        <v>7.0784753176130399</v>
      </c>
      <c r="S152" s="127">
        <v>7.2497060517506098</v>
      </c>
      <c r="T152" s="127">
        <v>7.4194262051742497</v>
      </c>
      <c r="U152" s="127">
        <v>7.6226466910360102</v>
      </c>
      <c r="V152" s="127">
        <v>7.7808451827043097</v>
      </c>
      <c r="W152" s="139">
        <v>8.0715901643969303</v>
      </c>
      <c r="X152" s="127">
        <v>8.3219396537136596</v>
      </c>
      <c r="Y152" s="127">
        <v>8.6456164097897101</v>
      </c>
      <c r="Z152" s="139">
        <v>9.2105457263074602</v>
      </c>
      <c r="AA152" s="127">
        <v>9.7071421683894297</v>
      </c>
      <c r="AB152" s="127">
        <v>10.013243791657301</v>
      </c>
      <c r="AC152" s="140">
        <v>10.2705664782918</v>
      </c>
      <c r="AD152" s="138">
        <v>10.569053882905701</v>
      </c>
      <c r="AE152" s="127">
        <v>10.9670445211889</v>
      </c>
      <c r="AF152" s="127">
        <v>11.480251777025501</v>
      </c>
      <c r="AG152" s="127">
        <v>11.8757117745555</v>
      </c>
      <c r="AH152" s="127">
        <v>12.238998075108301</v>
      </c>
      <c r="AI152" s="128">
        <v>12.571654703989401</v>
      </c>
      <c r="AJ152" s="127">
        <v>12.8479627703717</v>
      </c>
      <c r="AK152" s="127">
        <v>13.355969392237499</v>
      </c>
      <c r="AL152" s="128">
        <v>14.1420566438326</v>
      </c>
      <c r="AM152" s="127">
        <v>14.607822746694101</v>
      </c>
      <c r="AN152" s="127">
        <v>15.229318015554901</v>
      </c>
      <c r="AO152" s="129">
        <v>15.799459114240699</v>
      </c>
      <c r="AP152" s="72">
        <v>16.155404326969698</v>
      </c>
      <c r="AQ152" s="72">
        <v>16.480714293928344</v>
      </c>
      <c r="AR152" s="72">
        <v>17.031741808599051</v>
      </c>
      <c r="AS152" s="72">
        <v>17.286634188254727</v>
      </c>
      <c r="AT152" s="72">
        <v>17.553321360495943</v>
      </c>
      <c r="AU152" s="132">
        <v>17.947099999999999</v>
      </c>
      <c r="AV152" s="73">
        <f t="shared" si="0"/>
        <v>18.294269561827562</v>
      </c>
      <c r="AW152" s="73">
        <f t="shared" si="1"/>
        <v>18.788235029381948</v>
      </c>
      <c r="AX152" s="73">
        <f t="shared" si="2"/>
        <v>19.320979500725358</v>
      </c>
      <c r="AY152" s="73">
        <f t="shared" si="3"/>
        <v>20.047635713309621</v>
      </c>
      <c r="AZ152" s="73">
        <f t="shared" si="4"/>
        <v>20.681081849516122</v>
      </c>
      <c r="BA152" s="73">
        <f t="shared" si="5"/>
        <v>21.509476509298501</v>
      </c>
      <c r="BB152" s="73">
        <f t="shared" si="6"/>
        <v>22.380401541211146</v>
      </c>
      <c r="BC152" s="73">
        <f t="shared" si="7"/>
        <v>23.18041846514619</v>
      </c>
      <c r="BD152" s="73">
        <f t="shared" si="8"/>
        <v>24.295583774336929</v>
      </c>
      <c r="BE152" s="73">
        <f t="shared" si="9"/>
        <v>25.286914909576691</v>
      </c>
      <c r="BF152" s="73">
        <f t="shared" si="10"/>
        <v>26.127193547521813</v>
      </c>
      <c r="BG152" s="133">
        <f t="shared" si="11"/>
        <v>26.95661384144206</v>
      </c>
      <c r="BS152" s="133">
        <f t="shared" si="12"/>
        <v>44.204151302289013</v>
      </c>
      <c r="BT152" s="134"/>
    </row>
    <row r="153" spans="2:72" ht="15" hidden="1" customHeight="1" x14ac:dyDescent="0.35">
      <c r="B153" s="141">
        <v>38322</v>
      </c>
      <c r="C153" s="142">
        <v>18.096809332269199</v>
      </c>
      <c r="D153" s="109">
        <v>200412</v>
      </c>
      <c r="E153" s="143">
        <v>5.5258359727361199</v>
      </c>
      <c r="F153" s="144">
        <v>5.6134702054277401</v>
      </c>
      <c r="G153" s="145">
        <v>5.7295127608551999</v>
      </c>
      <c r="H153" s="145">
        <v>5.8655422649960398</v>
      </c>
      <c r="I153" s="145">
        <v>6.0213211069034402</v>
      </c>
      <c r="J153" s="145">
        <v>6.1077120265011997</v>
      </c>
      <c r="K153" s="146">
        <v>6.1805204412779702</v>
      </c>
      <c r="L153" s="145">
        <v>6.2875835132497304</v>
      </c>
      <c r="M153" s="145">
        <v>6.37581453622641</v>
      </c>
      <c r="N153" s="146">
        <v>6.4968303440293296</v>
      </c>
      <c r="O153" s="145">
        <v>6.5952399568677897</v>
      </c>
      <c r="P153" s="145">
        <v>6.6859299768523401</v>
      </c>
      <c r="Q153" s="147">
        <v>6.8960001571918701</v>
      </c>
      <c r="R153" s="144">
        <v>7.0171872659099499</v>
      </c>
      <c r="S153" s="145">
        <v>7.1869354211564298</v>
      </c>
      <c r="T153" s="145">
        <v>7.3551860748543003</v>
      </c>
      <c r="U153" s="145">
        <v>7.5566470027483099</v>
      </c>
      <c r="V153" s="145">
        <v>7.7134757534905303</v>
      </c>
      <c r="W153" s="146">
        <v>8.0017033578284504</v>
      </c>
      <c r="X153" s="145">
        <v>8.2498852288719497</v>
      </c>
      <c r="Y153" s="145">
        <v>8.5707594721367908</v>
      </c>
      <c r="Z153" s="146">
        <v>9.1307974221376202</v>
      </c>
      <c r="AA153" s="145">
        <v>9.6230941489486792</v>
      </c>
      <c r="AB153" s="145">
        <v>9.9265454313914905</v>
      </c>
      <c r="AC153" s="147">
        <v>10.1816401232369</v>
      </c>
      <c r="AD153" s="138">
        <v>10.4775431137409</v>
      </c>
      <c r="AE153" s="127">
        <v>10.872087802194301</v>
      </c>
      <c r="AF153" s="127">
        <v>11.3808515202041</v>
      </c>
      <c r="AG153" s="127">
        <v>11.772887479125799</v>
      </c>
      <c r="AH153" s="127">
        <v>12.1330283128129</v>
      </c>
      <c r="AI153" s="128">
        <v>12.462804677829901</v>
      </c>
      <c r="AJ153" s="127">
        <v>12.7367203669984</v>
      </c>
      <c r="AK153" s="127">
        <v>13.2403284800456</v>
      </c>
      <c r="AL153" s="128">
        <v>14.019609498100699</v>
      </c>
      <c r="AM153" s="127">
        <v>14.4813428261466</v>
      </c>
      <c r="AN153" s="127">
        <v>15.0974569595988</v>
      </c>
      <c r="AO153" s="129">
        <v>15.6626615662341</v>
      </c>
      <c r="AP153" s="72">
        <v>16.015524873945111</v>
      </c>
      <c r="AQ153" s="72">
        <v>16.338018187149963</v>
      </c>
      <c r="AR153" s="72">
        <v>16.884274702234791</v>
      </c>
      <c r="AS153" s="72">
        <v>17.136960129596069</v>
      </c>
      <c r="AT153" s="72">
        <v>17.401338225875655</v>
      </c>
      <c r="AU153" s="132">
        <v>17.791699999999999</v>
      </c>
      <c r="AV153" s="73">
        <f t="shared" si="0"/>
        <v>18.135871024223587</v>
      </c>
      <c r="AW153" s="73">
        <f t="shared" si="1"/>
        <v>18.625559556455517</v>
      </c>
      <c r="AX153" s="73">
        <f t="shared" si="2"/>
        <v>19.153691329549773</v>
      </c>
      <c r="AY153" s="73">
        <f t="shared" si="3"/>
        <v>19.874055884463573</v>
      </c>
      <c r="AZ153" s="73">
        <f t="shared" si="4"/>
        <v>20.50201741024128</v>
      </c>
      <c r="BA153" s="73">
        <f t="shared" si="5"/>
        <v>21.323239523329462</v>
      </c>
      <c r="BB153" s="73">
        <f t="shared" si="6"/>
        <v>22.186623764889614</v>
      </c>
      <c r="BC153" s="73">
        <f t="shared" si="7"/>
        <v>22.979713847040596</v>
      </c>
      <c r="BD153" s="73">
        <f t="shared" si="8"/>
        <v>24.085223643418132</v>
      </c>
      <c r="BE153" s="73">
        <f t="shared" si="9"/>
        <v>25.067971467825362</v>
      </c>
      <c r="BF153" s="73">
        <f t="shared" si="10"/>
        <v>25.900974663207414</v>
      </c>
      <c r="BG153" s="133">
        <f t="shared" si="11"/>
        <v>26.723213530114577</v>
      </c>
      <c r="BS153" s="133">
        <f t="shared" si="12"/>
        <v>43.821415446197911</v>
      </c>
      <c r="BT153" s="134"/>
    </row>
    <row r="154" spans="2:72" ht="15" hidden="1" customHeight="1" x14ac:dyDescent="0.35">
      <c r="B154" s="119">
        <v>38353</v>
      </c>
      <c r="C154" s="120">
        <v>17.923547618643902</v>
      </c>
      <c r="D154" s="121">
        <v>200501</v>
      </c>
      <c r="E154" s="122">
        <v>5.5792526193855201</v>
      </c>
      <c r="F154" s="123">
        <v>5.6677339866763496</v>
      </c>
      <c r="G154" s="124">
        <v>5.7848982916834499</v>
      </c>
      <c r="H154" s="124">
        <v>5.9222427534148601</v>
      </c>
      <c r="I154" s="124">
        <v>6.0795274640079597</v>
      </c>
      <c r="J154" s="124">
        <v>6.16675349945944</v>
      </c>
      <c r="K154" s="125">
        <v>6.2402657319724604</v>
      </c>
      <c r="L154" s="124">
        <v>6.34836375147305</v>
      </c>
      <c r="M154" s="124">
        <v>6.4374476780467802</v>
      </c>
      <c r="N154" s="125">
        <v>6.5596333104113196</v>
      </c>
      <c r="O154" s="124">
        <v>6.6589942203099604</v>
      </c>
      <c r="P154" s="124">
        <v>6.7505609142993199</v>
      </c>
      <c r="Q154" s="126">
        <v>6.9626617818778804</v>
      </c>
      <c r="R154" s="123">
        <v>7.0850203710736199</v>
      </c>
      <c r="S154" s="124">
        <v>7.2564094322885202</v>
      </c>
      <c r="T154" s="124">
        <v>7.4262865160435796</v>
      </c>
      <c r="U154" s="124">
        <v>7.62969490804113</v>
      </c>
      <c r="V154" s="124">
        <v>7.78803967663191</v>
      </c>
      <c r="W154" s="125">
        <v>8.0790534932590603</v>
      </c>
      <c r="X154" s="124">
        <v>8.3296344661535198</v>
      </c>
      <c r="Y154" s="124">
        <v>8.6536105072559995</v>
      </c>
      <c r="Z154" s="125">
        <v>9.2190621809780993</v>
      </c>
      <c r="AA154" s="124">
        <v>9.7161177968391605</v>
      </c>
      <c r="AB154" s="124">
        <v>10.022502454432701</v>
      </c>
      <c r="AC154" s="126">
        <v>10.280063072354</v>
      </c>
      <c r="AD154" s="138">
        <v>10.578826470869499</v>
      </c>
      <c r="AE154" s="127">
        <v>10.9771851078936</v>
      </c>
      <c r="AF154" s="127">
        <v>11.490866896560499</v>
      </c>
      <c r="AG154" s="127">
        <v>11.886692552895401</v>
      </c>
      <c r="AH154" s="127">
        <v>12.2503147631112</v>
      </c>
      <c r="AI154" s="128">
        <v>12.583278980183501</v>
      </c>
      <c r="AJ154" s="127">
        <v>12.8598425325265</v>
      </c>
      <c r="AK154" s="127">
        <v>13.3683188784994</v>
      </c>
      <c r="AL154" s="128">
        <v>14.155132979148201</v>
      </c>
      <c r="AM154" s="127">
        <v>14.621329748771499</v>
      </c>
      <c r="AN154" s="127">
        <v>15.2433996780751</v>
      </c>
      <c r="AO154" s="129">
        <v>15.8140679529963</v>
      </c>
      <c r="AP154" s="72">
        <v>16.170342287512437</v>
      </c>
      <c r="AQ154" s="72">
        <v>16.495953049632394</v>
      </c>
      <c r="AR154" s="72">
        <v>17.047490067321746</v>
      </c>
      <c r="AS154" s="72">
        <v>17.30261813110101</v>
      </c>
      <c r="AT154" s="72">
        <v>17.56955189342289</v>
      </c>
      <c r="AU154" s="132">
        <v>17.963699999999999</v>
      </c>
      <c r="AV154" s="73">
        <f t="shared" si="0"/>
        <v>18.31118520635993</v>
      </c>
      <c r="AW154" s="73">
        <f t="shared" si="1"/>
        <v>18.805607414984639</v>
      </c>
      <c r="AX154" s="73">
        <f t="shared" si="2"/>
        <v>19.338844484082408</v>
      </c>
      <c r="AY154" s="73">
        <f t="shared" si="3"/>
        <v>20.06617259330336</v>
      </c>
      <c r="AZ154" s="73">
        <f t="shared" si="4"/>
        <v>20.700204440222951</v>
      </c>
      <c r="BA154" s="73">
        <f t="shared" si="5"/>
        <v>21.529365068252933</v>
      </c>
      <c r="BB154" s="73">
        <f t="shared" si="6"/>
        <v>22.40109539376882</v>
      </c>
      <c r="BC154" s="73">
        <f t="shared" si="7"/>
        <v>23.201852046713508</v>
      </c>
      <c r="BD154" s="73">
        <f t="shared" si="8"/>
        <v>24.318048484253012</v>
      </c>
      <c r="BE154" s="73">
        <f t="shared" si="9"/>
        <v>25.310296245600249</v>
      </c>
      <c r="BF154" s="73">
        <f t="shared" si="10"/>
        <v>26.151351840214758</v>
      </c>
      <c r="BG154" s="133">
        <f t="shared" si="11"/>
        <v>26.981539050726699</v>
      </c>
      <c r="BS154" s="133">
        <f t="shared" si="12"/>
        <v>44.245024303955319</v>
      </c>
      <c r="BT154" s="134"/>
    </row>
    <row r="155" spans="2:72" ht="15" hidden="1" customHeight="1" x14ac:dyDescent="0.35">
      <c r="B155" s="135">
        <v>38384</v>
      </c>
      <c r="C155" s="136">
        <v>18.1141355036318</v>
      </c>
      <c r="D155" s="72">
        <v>200502</v>
      </c>
      <c r="E155" s="137">
        <v>5.5205505103983903</v>
      </c>
      <c r="F155" s="138">
        <v>5.6081009209427997</v>
      </c>
      <c r="G155" s="127">
        <v>5.7240324816611601</v>
      </c>
      <c r="H155" s="127">
        <v>5.8599318735756398</v>
      </c>
      <c r="I155" s="127">
        <v>6.0155617130142804</v>
      </c>
      <c r="J155" s="127">
        <v>6.1018699996938501</v>
      </c>
      <c r="K155" s="139">
        <v>6.1746087732188597</v>
      </c>
      <c r="L155" s="127">
        <v>6.2815694393578303</v>
      </c>
      <c r="M155" s="127">
        <v>6.3697160693573602</v>
      </c>
      <c r="N155" s="139">
        <v>6.4906161255350803</v>
      </c>
      <c r="O155" s="127">
        <v>6.5889316095747699</v>
      </c>
      <c r="P155" s="127">
        <v>6.6795348845514297</v>
      </c>
      <c r="Q155" s="140">
        <v>6.8894041327547297</v>
      </c>
      <c r="R155" s="138">
        <v>7.0104753259982804</v>
      </c>
      <c r="S155" s="127">
        <v>7.1800611171272104</v>
      </c>
      <c r="T155" s="127">
        <v>7.3481508390678201</v>
      </c>
      <c r="U155" s="127">
        <v>7.5494190695759196</v>
      </c>
      <c r="V155" s="127">
        <v>7.7060978136115397</v>
      </c>
      <c r="W155" s="139">
        <v>7.9940497282339198</v>
      </c>
      <c r="X155" s="127">
        <v>8.2419942133074393</v>
      </c>
      <c r="Y155" s="127">
        <v>8.5625615403452606</v>
      </c>
      <c r="Z155" s="139">
        <v>9.1220638140236208</v>
      </c>
      <c r="AA155" s="127">
        <v>9.6138896589950207</v>
      </c>
      <c r="AB155" s="127">
        <v>9.9170506902735394</v>
      </c>
      <c r="AC155" s="140">
        <v>10.1719013840356</v>
      </c>
      <c r="AD155" s="138">
        <v>10.4675213433169</v>
      </c>
      <c r="AE155" s="127">
        <v>10.8616886497593</v>
      </c>
      <c r="AF155" s="127">
        <v>11.3699657352517</v>
      </c>
      <c r="AG155" s="127">
        <v>11.7616267117624</v>
      </c>
      <c r="AH155" s="127">
        <v>12.1214230707272</v>
      </c>
      <c r="AI155" s="128">
        <v>12.450884004637199</v>
      </c>
      <c r="AJ155" s="127">
        <v>12.7245376934377</v>
      </c>
      <c r="AK155" s="127">
        <v>13.2276641053038</v>
      </c>
      <c r="AL155" s="128">
        <v>14.0061997410328</v>
      </c>
      <c r="AM155" s="127">
        <v>14.4674914211312</v>
      </c>
      <c r="AN155" s="127">
        <v>15.083016241389</v>
      </c>
      <c r="AO155" s="129">
        <v>15.6476802297946</v>
      </c>
      <c r="AP155" s="72">
        <v>16.000206023737146</v>
      </c>
      <c r="AQ155" s="72">
        <v>16.322390872074504</v>
      </c>
      <c r="AR155" s="72">
        <v>16.868124892779935</v>
      </c>
      <c r="AS155" s="72">
        <v>17.120568626519436</v>
      </c>
      <c r="AT155" s="72">
        <v>17.384693845138937</v>
      </c>
      <c r="AU155" s="132">
        <v>17.774699999999999</v>
      </c>
      <c r="AV155" s="73">
        <f t="shared" si="0"/>
        <v>18.118524062834638</v>
      </c>
      <c r="AW155" s="73">
        <f t="shared" si="1"/>
        <v>18.607744207965123</v>
      </c>
      <c r="AX155" s="73">
        <f t="shared" si="2"/>
        <v>19.135370822996446</v>
      </c>
      <c r="AY155" s="73">
        <f t="shared" si="3"/>
        <v>19.85504634918351</v>
      </c>
      <c r="AZ155" s="73">
        <f t="shared" si="4"/>
        <v>20.482407229735692</v>
      </c>
      <c r="BA155" s="73">
        <f t="shared" si="5"/>
        <v>21.302843843838552</v>
      </c>
      <c r="BB155" s="73">
        <f t="shared" si="6"/>
        <v>22.165402258335742</v>
      </c>
      <c r="BC155" s="73">
        <f t="shared" si="7"/>
        <v>22.957733749790165</v>
      </c>
      <c r="BD155" s="73">
        <f t="shared" si="8"/>
        <v>24.062186126001485</v>
      </c>
      <c r="BE155" s="73">
        <f t="shared" si="9"/>
        <v>25.043993952073794</v>
      </c>
      <c r="BF155" s="73">
        <f t="shared" si="10"/>
        <v>25.876200379864819</v>
      </c>
      <c r="BG155" s="133">
        <f t="shared" si="11"/>
        <v>26.697652775261588</v>
      </c>
      <c r="BS155" s="133">
        <f t="shared" si="12"/>
        <v>43.779500260501059</v>
      </c>
      <c r="BT155" s="134"/>
    </row>
    <row r="156" spans="2:72" ht="15" hidden="1" customHeight="1" x14ac:dyDescent="0.35">
      <c r="B156" s="135">
        <v>38412</v>
      </c>
      <c r="C156" s="136">
        <v>18.471205296059701</v>
      </c>
      <c r="D156" s="72">
        <v>200503</v>
      </c>
      <c r="E156" s="137">
        <v>5.4138318749200502</v>
      </c>
      <c r="F156" s="138">
        <v>5.4996898346244096</v>
      </c>
      <c r="G156" s="127">
        <v>5.6133803039977304</v>
      </c>
      <c r="H156" s="127">
        <v>5.7466526032626399</v>
      </c>
      <c r="I156" s="127">
        <v>5.8992739376485099</v>
      </c>
      <c r="J156" s="127">
        <v>5.9839137851810102</v>
      </c>
      <c r="K156" s="139">
        <v>6.0552464339649603</v>
      </c>
      <c r="L156" s="127">
        <v>6.1601394265415301</v>
      </c>
      <c r="M156" s="127">
        <v>6.2465820800883796</v>
      </c>
      <c r="N156" s="139">
        <v>6.3651449981491304</v>
      </c>
      <c r="O156" s="127">
        <v>6.4615599300095798</v>
      </c>
      <c r="P156" s="127">
        <v>6.5504117387407703</v>
      </c>
      <c r="Q156" s="140">
        <v>6.7562239712977297</v>
      </c>
      <c r="R156" s="138">
        <v>6.8749547181465998</v>
      </c>
      <c r="S156" s="127">
        <v>7.0412622195122703</v>
      </c>
      <c r="T156" s="127">
        <v>7.20610257243984</v>
      </c>
      <c r="U156" s="127">
        <v>7.4034800549356703</v>
      </c>
      <c r="V156" s="127">
        <v>7.55713001737778</v>
      </c>
      <c r="W156" s="139">
        <v>7.8395154879736104</v>
      </c>
      <c r="X156" s="127">
        <v>8.0826669189718903</v>
      </c>
      <c r="Y156" s="127">
        <v>8.3970373082847498</v>
      </c>
      <c r="Z156" s="139">
        <v>8.9457237549760205</v>
      </c>
      <c r="AA156" s="127">
        <v>9.4280420367126503</v>
      </c>
      <c r="AB156" s="127">
        <v>9.7253426141238801</v>
      </c>
      <c r="AC156" s="140">
        <v>9.97526674879769</v>
      </c>
      <c r="AD156" s="138">
        <v>10.265172031867801</v>
      </c>
      <c r="AE156" s="127">
        <v>10.6517196277371</v>
      </c>
      <c r="AF156" s="127">
        <v>11.150171128461</v>
      </c>
      <c r="AG156" s="127">
        <v>11.534260844659</v>
      </c>
      <c r="AH156" s="127">
        <v>11.8871019232751</v>
      </c>
      <c r="AI156" s="128">
        <v>12.2101939957384</v>
      </c>
      <c r="AJ156" s="127">
        <v>12.478557641778201</v>
      </c>
      <c r="AK156" s="127">
        <v>12.9719580373628</v>
      </c>
      <c r="AL156" s="128">
        <v>13.735443677523399</v>
      </c>
      <c r="AM156" s="127">
        <v>14.1878180551599</v>
      </c>
      <c r="AN156" s="127">
        <v>14.7914440677178</v>
      </c>
      <c r="AO156" s="129">
        <v>15.345192447212099</v>
      </c>
      <c r="AP156" s="72">
        <v>15.690903509248914</v>
      </c>
      <c r="AQ156" s="72">
        <v>16.006860151301122</v>
      </c>
      <c r="AR156" s="72">
        <v>16.542044501296342</v>
      </c>
      <c r="AS156" s="72">
        <v>16.789608205272689</v>
      </c>
      <c r="AT156" s="72">
        <v>17.048627577496365</v>
      </c>
      <c r="AU156" s="132">
        <v>17.431100000000001</v>
      </c>
      <c r="AV156" s="73">
        <f t="shared" si="0"/>
        <v>17.768272007133845</v>
      </c>
      <c r="AW156" s="73">
        <f t="shared" si="1"/>
        <v>18.24803496022551</v>
      </c>
      <c r="AX156" s="73">
        <f t="shared" si="2"/>
        <v>18.765461941670992</v>
      </c>
      <c r="AY156" s="73">
        <f t="shared" si="3"/>
        <v>19.471225306381193</v>
      </c>
      <c r="AZ156" s="73">
        <f t="shared" si="4"/>
        <v>20.086458574478982</v>
      </c>
      <c r="BA156" s="73">
        <f t="shared" si="5"/>
        <v>20.891035198570229</v>
      </c>
      <c r="BB156" s="73">
        <f t="shared" si="6"/>
        <v>21.736919359867109</v>
      </c>
      <c r="BC156" s="73">
        <f t="shared" si="7"/>
        <v>22.513934165883136</v>
      </c>
      <c r="BD156" s="73">
        <f t="shared" si="8"/>
        <v>23.597036198443391</v>
      </c>
      <c r="BE156" s="73">
        <f t="shared" si="9"/>
        <v>24.559864542070422</v>
      </c>
      <c r="BF156" s="73">
        <f t="shared" si="10"/>
        <v>25.375983455718995</v>
      </c>
      <c r="BG156" s="133">
        <f t="shared" si="11"/>
        <v>26.181556224875219</v>
      </c>
      <c r="BS156" s="133">
        <f t="shared" si="12"/>
        <v>42.933191813377199</v>
      </c>
      <c r="BT156" s="134"/>
    </row>
    <row r="157" spans="2:72" ht="15" hidden="1" customHeight="1" x14ac:dyDescent="0.35">
      <c r="B157" s="135">
        <v>38443</v>
      </c>
      <c r="C157" s="136">
        <v>18.740890919876499</v>
      </c>
      <c r="D157" s="72">
        <v>200504</v>
      </c>
      <c r="E157" s="137">
        <v>5.3359256199469298</v>
      </c>
      <c r="F157" s="138">
        <v>5.4205480643536701</v>
      </c>
      <c r="G157" s="127">
        <v>5.5326025023725496</v>
      </c>
      <c r="H157" s="127">
        <v>5.6639569833587897</v>
      </c>
      <c r="I157" s="127">
        <v>5.8143820625107097</v>
      </c>
      <c r="J157" s="127">
        <v>5.89780392365296</v>
      </c>
      <c r="K157" s="139">
        <v>5.96811007962138</v>
      </c>
      <c r="L157" s="127">
        <v>6.0714936385078504</v>
      </c>
      <c r="M157" s="127">
        <v>6.1566923628815502</v>
      </c>
      <c r="N157" s="139">
        <v>6.2735491339583804</v>
      </c>
      <c r="O157" s="127">
        <v>6.3685766333240199</v>
      </c>
      <c r="P157" s="127">
        <v>6.4561498445985901</v>
      </c>
      <c r="Q157" s="140">
        <v>6.6590003929664903</v>
      </c>
      <c r="R157" s="138">
        <v>6.7760225777375496</v>
      </c>
      <c r="S157" s="127">
        <v>6.9399368768566996</v>
      </c>
      <c r="T157" s="127">
        <v>7.1024051401328396</v>
      </c>
      <c r="U157" s="127">
        <v>7.2969423163848601</v>
      </c>
      <c r="V157" s="127">
        <v>7.4483812214045804</v>
      </c>
      <c r="W157" s="139">
        <v>7.7267031017410099</v>
      </c>
      <c r="X157" s="127">
        <v>7.9663555291096904</v>
      </c>
      <c r="Y157" s="127">
        <v>8.2762020580087601</v>
      </c>
      <c r="Z157" s="139">
        <v>8.8169927836647695</v>
      </c>
      <c r="AA157" s="127">
        <v>9.2923703971458398</v>
      </c>
      <c r="AB157" s="127">
        <v>9.5853927525652196</v>
      </c>
      <c r="AC157" s="140">
        <v>9.8317204228844499</v>
      </c>
      <c r="AD157" s="138">
        <v>10.117453903907</v>
      </c>
      <c r="AE157" s="127">
        <v>10.498438993171201</v>
      </c>
      <c r="AF157" s="127">
        <v>10.9897176649997</v>
      </c>
      <c r="AG157" s="127">
        <v>11.368280244032499</v>
      </c>
      <c r="AH157" s="127">
        <v>11.7160438603869</v>
      </c>
      <c r="AI157" s="128">
        <v>12.0344865654597</v>
      </c>
      <c r="AJ157" s="127">
        <v>12.2989883984405</v>
      </c>
      <c r="AK157" s="127">
        <v>12.785288651665599</v>
      </c>
      <c r="AL157" s="128">
        <v>13.5377875622186</v>
      </c>
      <c r="AM157" s="127">
        <v>13.9836521710957</v>
      </c>
      <c r="AN157" s="127">
        <v>14.578591869943001</v>
      </c>
      <c r="AO157" s="129">
        <v>15.1243716860536</v>
      </c>
      <c r="AP157" s="72">
        <v>15.465107888366564</v>
      </c>
      <c r="AQ157" s="72">
        <v>15.776517843472286</v>
      </c>
      <c r="AR157" s="72">
        <v>16.30400077063214</v>
      </c>
      <c r="AS157" s="72">
        <v>16.548001977381073</v>
      </c>
      <c r="AT157" s="72">
        <v>16.803294002741815</v>
      </c>
      <c r="AU157" s="132">
        <v>17.180299999999999</v>
      </c>
      <c r="AV157" s="73">
        <f t="shared" si="0"/>
        <v>17.512582587624539</v>
      </c>
      <c r="AW157" s="73">
        <f t="shared" si="1"/>
        <v>17.985441644212997</v>
      </c>
      <c r="AX157" s="73">
        <f t="shared" si="2"/>
        <v>18.495422735339424</v>
      </c>
      <c r="AY157" s="73">
        <f t="shared" si="3"/>
        <v>19.191030006932568</v>
      </c>
      <c r="AZ157" s="73">
        <f t="shared" si="4"/>
        <v>19.797409930308959</v>
      </c>
      <c r="BA157" s="73">
        <f t="shared" si="5"/>
        <v>20.590408516317375</v>
      </c>
      <c r="BB157" s="73">
        <f t="shared" si="6"/>
        <v>21.424120214805981</v>
      </c>
      <c r="BC157" s="73">
        <f t="shared" si="7"/>
        <v>22.18995360348325</v>
      </c>
      <c r="BD157" s="73">
        <f t="shared" si="8"/>
        <v>23.257469554861075</v>
      </c>
      <c r="BE157" s="73">
        <f t="shared" si="9"/>
        <v>24.206442582666156</v>
      </c>
      <c r="BF157" s="73">
        <f t="shared" si="10"/>
        <v>25.010817362096301</v>
      </c>
      <c r="BG157" s="133">
        <f t="shared" si="11"/>
        <v>25.804797758418783</v>
      </c>
      <c r="BS157" s="133">
        <f t="shared" si="12"/>
        <v>42.31537355350158</v>
      </c>
      <c r="BT157" s="134"/>
    </row>
    <row r="158" spans="2:72" ht="15" hidden="1" customHeight="1" x14ac:dyDescent="0.35">
      <c r="B158" s="135">
        <v>38473</v>
      </c>
      <c r="C158" s="136">
        <v>18.727331307505899</v>
      </c>
      <c r="D158" s="72">
        <v>200505</v>
      </c>
      <c r="E158" s="137">
        <v>5.3397891220048201</v>
      </c>
      <c r="F158" s="138">
        <v>5.4244728376906899</v>
      </c>
      <c r="G158" s="127">
        <v>5.5366084092527901</v>
      </c>
      <c r="H158" s="127">
        <v>5.6680579980691803</v>
      </c>
      <c r="I158" s="127">
        <v>5.8185919932076198</v>
      </c>
      <c r="J158" s="127">
        <v>5.9020742563410398</v>
      </c>
      <c r="K158" s="139">
        <v>5.9724313178125801</v>
      </c>
      <c r="L158" s="127">
        <v>6.0758897320514196</v>
      </c>
      <c r="M158" s="127">
        <v>6.1611501449624697</v>
      </c>
      <c r="N158" s="139">
        <v>6.2780915267343804</v>
      </c>
      <c r="O158" s="127">
        <v>6.3731878312081598</v>
      </c>
      <c r="P158" s="127">
        <v>6.4608244502785102</v>
      </c>
      <c r="Q158" s="140">
        <v>6.6638218735406403</v>
      </c>
      <c r="R158" s="138">
        <v>6.7809287887753298</v>
      </c>
      <c r="S158" s="127">
        <v>6.9449617708141904</v>
      </c>
      <c r="T158" s="127">
        <v>7.1075476700009999</v>
      </c>
      <c r="U158" s="127">
        <v>7.3022257018110501</v>
      </c>
      <c r="V158" s="127">
        <v>7.4537742568826699</v>
      </c>
      <c r="W158" s="139">
        <v>7.7322976574864404</v>
      </c>
      <c r="X158" s="127">
        <v>7.9721236063230396</v>
      </c>
      <c r="Y158" s="127">
        <v>8.2821944810596193</v>
      </c>
      <c r="Z158" s="139">
        <v>8.8233767687856801</v>
      </c>
      <c r="AA158" s="127">
        <v>9.2990985816650902</v>
      </c>
      <c r="AB158" s="127">
        <v>9.5923331012999906</v>
      </c>
      <c r="AC158" s="140">
        <v>9.8388391263282209</v>
      </c>
      <c r="AD158" s="138">
        <v>10.1247794940225</v>
      </c>
      <c r="AE158" s="127">
        <v>10.506040437333599</v>
      </c>
      <c r="AF158" s="127">
        <v>10.9976748217966</v>
      </c>
      <c r="AG158" s="127">
        <v>11.3765115008463</v>
      </c>
      <c r="AH158" s="127">
        <v>11.724526917083899</v>
      </c>
      <c r="AI158" s="128">
        <v>12.043200192096</v>
      </c>
      <c r="AJ158" s="127">
        <v>12.307893538873801</v>
      </c>
      <c r="AK158" s="127">
        <v>12.7945459000859</v>
      </c>
      <c r="AL158" s="128">
        <v>13.547589661016699</v>
      </c>
      <c r="AM158" s="127">
        <v>13.993777100262299</v>
      </c>
      <c r="AN158" s="127">
        <v>14.589147567998401</v>
      </c>
      <c r="AO158" s="129">
        <v>15.1353225585536</v>
      </c>
      <c r="AP158" s="72">
        <v>15.476305472517433</v>
      </c>
      <c r="AQ158" s="72">
        <v>15.787940905466757</v>
      </c>
      <c r="AR158" s="72">
        <v>16.31580575912254</v>
      </c>
      <c r="AS158" s="72">
        <v>16.559983636093577</v>
      </c>
      <c r="AT158" s="72">
        <v>16.815460506846776</v>
      </c>
      <c r="AU158" s="132">
        <v>17.192699999999999</v>
      </c>
      <c r="AV158" s="73">
        <f t="shared" si="0"/>
        <v>17.525262655467472</v>
      </c>
      <c r="AW158" s="73">
        <f t="shared" si="1"/>
        <v>17.998464087881295</v>
      </c>
      <c r="AX158" s="73">
        <f t="shared" si="2"/>
        <v>18.508814433216905</v>
      </c>
      <c r="AY158" s="73">
        <f t="shared" si="3"/>
        <v>19.204925362528815</v>
      </c>
      <c r="AZ158" s="73">
        <f t="shared" si="4"/>
        <v>19.811744338142564</v>
      </c>
      <c r="BA158" s="73">
        <f t="shared" si="5"/>
        <v>20.60531709850931</v>
      </c>
      <c r="BB158" s="73">
        <f t="shared" si="6"/>
        <v>21.439632449876949</v>
      </c>
      <c r="BC158" s="73">
        <f t="shared" si="7"/>
        <v>22.206020343823567</v>
      </c>
      <c r="BD158" s="73">
        <f t="shared" si="8"/>
        <v>23.274309235150092</v>
      </c>
      <c r="BE158" s="73">
        <f t="shared" si="9"/>
        <v>24.223969371342161</v>
      </c>
      <c r="BF158" s="73">
        <f t="shared" si="10"/>
        <v>25.028926562117018</v>
      </c>
      <c r="BG158" s="133">
        <f t="shared" si="11"/>
        <v>25.82348184368221</v>
      </c>
      <c r="BS158" s="133">
        <f t="shared" si="12"/>
        <v>42.346012198874007</v>
      </c>
      <c r="BT158" s="134"/>
    </row>
    <row r="159" spans="2:72" ht="15" hidden="1" customHeight="1" x14ac:dyDescent="0.35">
      <c r="B159" s="135">
        <v>38504</v>
      </c>
      <c r="C159" s="136">
        <v>18.771776703609799</v>
      </c>
      <c r="D159" s="72">
        <v>200506</v>
      </c>
      <c r="E159" s="137">
        <v>5.3271462567935997</v>
      </c>
      <c r="F159" s="138">
        <v>5.4116294692800899</v>
      </c>
      <c r="G159" s="127">
        <v>5.5234995406727503</v>
      </c>
      <c r="H159" s="127">
        <v>5.6546379000762403</v>
      </c>
      <c r="I159" s="127">
        <v>5.8048154802015102</v>
      </c>
      <c r="J159" s="127">
        <v>5.8881000847802198</v>
      </c>
      <c r="K159" s="139">
        <v>5.9582905638597303</v>
      </c>
      <c r="L159" s="127">
        <v>6.06150402258511</v>
      </c>
      <c r="M159" s="127">
        <v>6.1465625668673303</v>
      </c>
      <c r="N159" s="139">
        <v>6.2632270698911103</v>
      </c>
      <c r="O159" s="127">
        <v>6.35809821757835</v>
      </c>
      <c r="P159" s="127">
        <v>6.4455273419448504</v>
      </c>
      <c r="Q159" s="140">
        <v>6.6480441340431096</v>
      </c>
      <c r="R159" s="138">
        <v>6.7648737786008502</v>
      </c>
      <c r="S159" s="127">
        <v>6.9285183844632998</v>
      </c>
      <c r="T159" s="127">
        <v>7.0907193336901502</v>
      </c>
      <c r="U159" s="127">
        <v>7.2849364319203298</v>
      </c>
      <c r="V159" s="127">
        <v>7.4361261698343899</v>
      </c>
      <c r="W159" s="139">
        <v>7.7139901185887396</v>
      </c>
      <c r="X159" s="127">
        <v>7.9532482384201098</v>
      </c>
      <c r="Y159" s="127">
        <v>8.2625849672596008</v>
      </c>
      <c r="Z159" s="139">
        <v>8.80248591323938</v>
      </c>
      <c r="AA159" s="127">
        <v>9.2770813732571202</v>
      </c>
      <c r="AB159" s="127">
        <v>9.5696216099489408</v>
      </c>
      <c r="AC159" s="140">
        <v>9.8155439897475603</v>
      </c>
      <c r="AD159" s="138">
        <v>10.100807344652599</v>
      </c>
      <c r="AE159" s="127">
        <v>10.4811655873877</v>
      </c>
      <c r="AF159" s="127">
        <v>10.9716359432507</v>
      </c>
      <c r="AG159" s="127">
        <v>11.349575661585099</v>
      </c>
      <c r="AH159" s="127">
        <v>11.6967670917254</v>
      </c>
      <c r="AI159" s="128">
        <v>12.0146858531846</v>
      </c>
      <c r="AJ159" s="127">
        <v>12.278752493133799</v>
      </c>
      <c r="AK159" s="127">
        <v>12.7642526215392</v>
      </c>
      <c r="AL159" s="128">
        <v>13.5155134224036</v>
      </c>
      <c r="AM159" s="127">
        <v>13.960644436475</v>
      </c>
      <c r="AN159" s="127">
        <v>14.5546052626687</v>
      </c>
      <c r="AO159" s="129">
        <v>15.0994870903986</v>
      </c>
      <c r="AP159" s="72">
        <v>15.439662668918633</v>
      </c>
      <c r="AQ159" s="72">
        <v>15.750560251611363</v>
      </c>
      <c r="AR159" s="72">
        <v>16.277175294826694</v>
      </c>
      <c r="AS159" s="72">
        <v>16.520775038857352</v>
      </c>
      <c r="AT159" s="72">
        <v>16.775647024367384</v>
      </c>
      <c r="AU159" s="132">
        <v>17.152000000000001</v>
      </c>
      <c r="AV159" s="73">
        <f t="shared" si="0"/>
        <v>17.483768594844147</v>
      </c>
      <c r="AW159" s="73">
        <f t="shared" si="1"/>
        <v>17.955849641828681</v>
      </c>
      <c r="AX159" s="73">
        <f t="shared" si="2"/>
        <v>18.464991645321728</v>
      </c>
      <c r="AY159" s="73">
        <f t="shared" si="3"/>
        <v>19.159454412796109</v>
      </c>
      <c r="AZ159" s="73">
        <f t="shared" si="4"/>
        <v>19.76483664056439</v>
      </c>
      <c r="BA159" s="73">
        <f t="shared" si="5"/>
        <v>20.556530481517772</v>
      </c>
      <c r="BB159" s="73">
        <f t="shared" si="6"/>
        <v>21.388870448410483</v>
      </c>
      <c r="BC159" s="73">
        <f t="shared" si="7"/>
        <v>22.153443787770527</v>
      </c>
      <c r="BD159" s="73">
        <f t="shared" si="8"/>
        <v>23.219203322197167</v>
      </c>
      <c r="BE159" s="73">
        <f t="shared" si="9"/>
        <v>24.166614975382878</v>
      </c>
      <c r="BF159" s="73">
        <f t="shared" si="10"/>
        <v>24.969666292155743</v>
      </c>
      <c r="BG159" s="133">
        <f t="shared" si="11"/>
        <v>25.762340328020368</v>
      </c>
      <c r="BS159" s="133">
        <f t="shared" si="12"/>
        <v>42.245750763032532</v>
      </c>
      <c r="BT159" s="134"/>
    </row>
    <row r="160" spans="2:72" ht="15" hidden="1" customHeight="1" x14ac:dyDescent="0.35">
      <c r="B160" s="135">
        <v>38534</v>
      </c>
      <c r="C160" s="136">
        <v>19.006809984701501</v>
      </c>
      <c r="D160" s="72">
        <v>200507</v>
      </c>
      <c r="E160" s="137">
        <v>5.2612721482715603</v>
      </c>
      <c r="F160" s="138">
        <v>5.344710663271</v>
      </c>
      <c r="G160" s="127">
        <v>5.4551973783846996</v>
      </c>
      <c r="H160" s="127">
        <v>5.5847141148587003</v>
      </c>
      <c r="I160" s="127">
        <v>5.7330346379906203</v>
      </c>
      <c r="J160" s="127">
        <v>5.8152893667566996</v>
      </c>
      <c r="K160" s="139">
        <v>5.88461188858233</v>
      </c>
      <c r="L160" s="127">
        <v>5.9865490364550897</v>
      </c>
      <c r="M160" s="127">
        <v>6.0705557688465399</v>
      </c>
      <c r="N160" s="139">
        <v>6.1857776288936899</v>
      </c>
      <c r="O160" s="127">
        <v>6.2794756245822603</v>
      </c>
      <c r="P160" s="127">
        <v>6.3658236230796899</v>
      </c>
      <c r="Q160" s="140">
        <v>6.5658361450683804</v>
      </c>
      <c r="R160" s="138">
        <v>6.6812211045521197</v>
      </c>
      <c r="S160" s="127">
        <v>6.8428421236748802</v>
      </c>
      <c r="T160" s="127">
        <v>7.0030373380454503</v>
      </c>
      <c r="U160" s="127">
        <v>7.1948527980271404</v>
      </c>
      <c r="V160" s="127">
        <v>7.3441729628672299</v>
      </c>
      <c r="W160" s="139">
        <v>7.6186009181210697</v>
      </c>
      <c r="X160" s="127">
        <v>7.8549004341164004</v>
      </c>
      <c r="Y160" s="127">
        <v>8.1604119852222308</v>
      </c>
      <c r="Z160" s="139">
        <v>8.6936366561774001</v>
      </c>
      <c r="AA160" s="127">
        <v>9.1623633918669203</v>
      </c>
      <c r="AB160" s="127">
        <v>9.4512861518892493</v>
      </c>
      <c r="AC160" s="140">
        <v>9.6941675193420593</v>
      </c>
      <c r="AD160" s="138">
        <v>9.9759033816098501</v>
      </c>
      <c r="AE160" s="127">
        <v>10.3515582129964</v>
      </c>
      <c r="AF160" s="127">
        <v>10.8359635396878</v>
      </c>
      <c r="AG160" s="127">
        <v>11.2092297535191</v>
      </c>
      <c r="AH160" s="127">
        <v>11.552127904510501</v>
      </c>
      <c r="AI160" s="128">
        <v>11.8661153650472</v>
      </c>
      <c r="AJ160" s="127">
        <v>12.126916625437</v>
      </c>
      <c r="AK160" s="127">
        <v>12.6064131852141</v>
      </c>
      <c r="AL160" s="128">
        <v>13.3483840899241</v>
      </c>
      <c r="AM160" s="127">
        <v>13.788010729361501</v>
      </c>
      <c r="AN160" s="127">
        <v>14.374626790077301</v>
      </c>
      <c r="AO160" s="129">
        <v>14.9127707504911</v>
      </c>
      <c r="AP160" s="72">
        <v>15.248739806063311</v>
      </c>
      <c r="AQ160" s="72">
        <v>15.555792909908586</v>
      </c>
      <c r="AR160" s="72">
        <v>16.07589596812597</v>
      </c>
      <c r="AS160" s="72">
        <v>16.316483420922133</v>
      </c>
      <c r="AT160" s="72">
        <v>16.568203725584038</v>
      </c>
      <c r="AU160" s="132">
        <v>16.939900000000002</v>
      </c>
      <c r="AV160" s="73">
        <f t="shared" si="0"/>
        <v>17.267568848437367</v>
      </c>
      <c r="AW160" s="73">
        <f t="shared" si="1"/>
        <v>17.733812263672899</v>
      </c>
      <c r="AX160" s="73">
        <f t="shared" si="2"/>
        <v>18.236658349243953</v>
      </c>
      <c r="AY160" s="73">
        <f t="shared" si="3"/>
        <v>18.922533570309081</v>
      </c>
      <c r="AZ160" s="73">
        <f t="shared" si="4"/>
        <v>19.520429798510811</v>
      </c>
      <c r="BA160" s="73">
        <f t="shared" si="5"/>
        <v>20.30233375882619</v>
      </c>
      <c r="BB160" s="73">
        <f t="shared" si="6"/>
        <v>21.124381225632881</v>
      </c>
      <c r="BC160" s="73">
        <f t="shared" si="7"/>
        <v>21.879500049441411</v>
      </c>
      <c r="BD160" s="73">
        <f t="shared" si="8"/>
        <v>22.932080677968919</v>
      </c>
      <c r="BE160" s="73">
        <f t="shared" si="9"/>
        <v>23.867776884450425</v>
      </c>
      <c r="BF160" s="73">
        <f t="shared" si="10"/>
        <v>24.660897876985921</v>
      </c>
      <c r="BG160" s="133">
        <f t="shared" si="11"/>
        <v>25.443769911376577</v>
      </c>
      <c r="BS160" s="133">
        <f t="shared" si="12"/>
        <v>41.723350769450768</v>
      </c>
      <c r="BT160" s="134"/>
    </row>
    <row r="161" spans="2:72" ht="15" hidden="1" customHeight="1" x14ac:dyDescent="0.35">
      <c r="B161" s="135">
        <v>38565</v>
      </c>
      <c r="C161" s="136">
        <v>19.244103201188398</v>
      </c>
      <c r="D161" s="72">
        <v>200508</v>
      </c>
      <c r="E161" s="137">
        <v>5.1963969926031401</v>
      </c>
      <c r="F161" s="138">
        <v>5.2788066525088304</v>
      </c>
      <c r="G161" s="127">
        <v>5.3879309893534897</v>
      </c>
      <c r="H161" s="127">
        <v>5.5158506941204104</v>
      </c>
      <c r="I161" s="127">
        <v>5.6623423217388797</v>
      </c>
      <c r="J161" s="127">
        <v>5.7435827923212397</v>
      </c>
      <c r="K161" s="139">
        <v>5.8120505190957799</v>
      </c>
      <c r="L161" s="127">
        <v>5.9127307108274598</v>
      </c>
      <c r="M161" s="127">
        <v>5.9957015816083601</v>
      </c>
      <c r="N161" s="139">
        <v>6.10950267574637</v>
      </c>
      <c r="O161" s="127">
        <v>6.2020453097876302</v>
      </c>
      <c r="P161" s="127">
        <v>6.2873285772302401</v>
      </c>
      <c r="Q161" s="140">
        <v>6.4848748053010397</v>
      </c>
      <c r="R161" s="138">
        <v>6.5988369877458197</v>
      </c>
      <c r="S161" s="127">
        <v>6.75846510696159</v>
      </c>
      <c r="T161" s="127">
        <v>6.9166850025923701</v>
      </c>
      <c r="U161" s="127">
        <v>7.1061352441486996</v>
      </c>
      <c r="V161" s="127">
        <v>7.2536141871957698</v>
      </c>
      <c r="W161" s="139">
        <v>7.5246582543299496</v>
      </c>
      <c r="X161" s="127">
        <v>7.7580440324587299</v>
      </c>
      <c r="Y161" s="127">
        <v>8.0597884130252098</v>
      </c>
      <c r="Z161" s="139">
        <v>8.5864380518285497</v>
      </c>
      <c r="AA161" s="127">
        <v>9.04938505989956</v>
      </c>
      <c r="AB161" s="127">
        <v>9.33474520074836</v>
      </c>
      <c r="AC161" s="140">
        <v>9.57463167151489</v>
      </c>
      <c r="AD161" s="138">
        <v>9.8528935340718</v>
      </c>
      <c r="AE161" s="127">
        <v>10.223916279343699</v>
      </c>
      <c r="AF161" s="127">
        <v>10.7023485504526</v>
      </c>
      <c r="AG161" s="127">
        <v>11.071012131489899</v>
      </c>
      <c r="AH161" s="127">
        <v>11.4096821090858</v>
      </c>
      <c r="AI161" s="128">
        <v>11.719797885207299</v>
      </c>
      <c r="AJ161" s="127">
        <v>11.977383284130701</v>
      </c>
      <c r="AK161" s="127">
        <v>12.4509673168455</v>
      </c>
      <c r="AL161" s="128">
        <v>13.1837892027274</v>
      </c>
      <c r="AM161" s="127">
        <v>13.6179949390323</v>
      </c>
      <c r="AN161" s="127">
        <v>14.197377614516601</v>
      </c>
      <c r="AO161" s="129">
        <v>14.728885884507999</v>
      </c>
      <c r="AP161" s="72">
        <v>15.060712207264675</v>
      </c>
      <c r="AQ161" s="72">
        <v>15.363979132149986</v>
      </c>
      <c r="AR161" s="72">
        <v>15.877668956853768</v>
      </c>
      <c r="AS161" s="72">
        <v>16.115289798531524</v>
      </c>
      <c r="AT161" s="72">
        <v>16.363906216245631</v>
      </c>
      <c r="AU161" s="132">
        <v>16.731000000000002</v>
      </c>
      <c r="AV161" s="73">
        <f t="shared" si="0"/>
        <v>17.054647679281427</v>
      </c>
      <c r="AW161" s="73">
        <f t="shared" si="1"/>
        <v>17.515141987971933</v>
      </c>
      <c r="AX161" s="73">
        <f t="shared" si="2"/>
        <v>18.011787630539978</v>
      </c>
      <c r="AY161" s="73">
        <f t="shared" si="3"/>
        <v>18.689205531686703</v>
      </c>
      <c r="AZ161" s="73">
        <f t="shared" si="4"/>
        <v>19.279729282323117</v>
      </c>
      <c r="BA161" s="73">
        <f t="shared" si="5"/>
        <v>20.051991821378834</v>
      </c>
      <c r="BB161" s="73">
        <f t="shared" si="6"/>
        <v>20.863902869488111</v>
      </c>
      <c r="BC161" s="73">
        <f t="shared" si="7"/>
        <v>21.609710551454487</v>
      </c>
      <c r="BD161" s="73">
        <f t="shared" si="8"/>
        <v>22.649312126588658</v>
      </c>
      <c r="BE161" s="73">
        <f t="shared" si="9"/>
        <v>23.573470546135159</v>
      </c>
      <c r="BF161" s="73">
        <f t="shared" si="10"/>
        <v>24.356811803579106</v>
      </c>
      <c r="BG161" s="133">
        <f t="shared" si="11"/>
        <v>25.130030479681459</v>
      </c>
      <c r="BS161" s="133">
        <f t="shared" si="12"/>
        <v>41.208872749706906</v>
      </c>
      <c r="BT161" s="134"/>
    </row>
    <row r="162" spans="2:72" ht="15" hidden="1" customHeight="1" x14ac:dyDescent="0.35">
      <c r="B162" s="135">
        <v>38596</v>
      </c>
      <c r="C162" s="136">
        <v>19.607952799801701</v>
      </c>
      <c r="D162" s="72">
        <v>200509</v>
      </c>
      <c r="E162" s="137">
        <v>5.0999714769311</v>
      </c>
      <c r="F162" s="138">
        <v>5.1808519245837497</v>
      </c>
      <c r="G162" s="127">
        <v>5.2879513255993098</v>
      </c>
      <c r="H162" s="127">
        <v>5.4134973234469204</v>
      </c>
      <c r="I162" s="127">
        <v>5.5572706193530799</v>
      </c>
      <c r="J162" s="127">
        <v>5.6370035734234296</v>
      </c>
      <c r="K162" s="139">
        <v>5.7042007976034697</v>
      </c>
      <c r="L162" s="127">
        <v>5.8030127449690099</v>
      </c>
      <c r="M162" s="127">
        <v>5.88444398954117</v>
      </c>
      <c r="N162" s="139">
        <v>5.99613336488596</v>
      </c>
      <c r="O162" s="127">
        <v>6.0869587569186301</v>
      </c>
      <c r="P162" s="127">
        <v>6.1706594887980204</v>
      </c>
      <c r="Q162" s="140">
        <v>6.36454000446503</v>
      </c>
      <c r="R162" s="138">
        <v>6.4763874789256102</v>
      </c>
      <c r="S162" s="127">
        <v>6.63305350272545</v>
      </c>
      <c r="T162" s="127">
        <v>6.78833743425505</v>
      </c>
      <c r="U162" s="127">
        <v>6.97427219436101</v>
      </c>
      <c r="V162" s="127">
        <v>7.1190144848477903</v>
      </c>
      <c r="W162" s="139">
        <v>7.3850289970845102</v>
      </c>
      <c r="X162" s="127">
        <v>7.6140840160279204</v>
      </c>
      <c r="Y162" s="127">
        <v>7.9102291597503598</v>
      </c>
      <c r="Z162" s="139">
        <v>8.4271061689658495</v>
      </c>
      <c r="AA162" s="127">
        <v>8.8814626278456394</v>
      </c>
      <c r="AB162" s="127">
        <v>9.1615275615013108</v>
      </c>
      <c r="AC162" s="140">
        <v>9.3969626447623593</v>
      </c>
      <c r="AD162" s="138">
        <v>9.6700610173805401</v>
      </c>
      <c r="AE162" s="127">
        <v>10.0341989808334</v>
      </c>
      <c r="AF162" s="127">
        <v>10.503753354714499</v>
      </c>
      <c r="AG162" s="127">
        <v>10.865575931116799</v>
      </c>
      <c r="AH162" s="127">
        <v>11.197961472154301</v>
      </c>
      <c r="AI162" s="128">
        <v>11.5023226699261</v>
      </c>
      <c r="AJ162" s="127">
        <v>11.755128256037599</v>
      </c>
      <c r="AK162" s="127">
        <v>12.219924356530599</v>
      </c>
      <c r="AL162" s="128">
        <v>12.939147834064901</v>
      </c>
      <c r="AM162" s="127">
        <v>13.3652963507057</v>
      </c>
      <c r="AN162" s="127">
        <v>13.9339278704691</v>
      </c>
      <c r="AO162" s="129">
        <v>14.4555733530156</v>
      </c>
      <c r="AP162" s="72">
        <v>14.78124223161794</v>
      </c>
      <c r="AQ162" s="72">
        <v>15.078881666983115</v>
      </c>
      <c r="AR162" s="72">
        <v>15.583039347335138</v>
      </c>
      <c r="AS162" s="72">
        <v>15.816250843032245</v>
      </c>
      <c r="AT162" s="72">
        <v>16.060253878374535</v>
      </c>
      <c r="AU162" s="132">
        <v>16.4206</v>
      </c>
      <c r="AV162" s="73">
        <f t="shared" si="0"/>
        <v>16.738177786888549</v>
      </c>
      <c r="AW162" s="73">
        <f t="shared" si="1"/>
        <v>17.19012705923123</v>
      </c>
      <c r="AX162" s="73">
        <f t="shared" si="2"/>
        <v>17.677556833138922</v>
      </c>
      <c r="AY162" s="73">
        <f t="shared" si="3"/>
        <v>18.342404414786088</v>
      </c>
      <c r="AZ162" s="73">
        <f t="shared" si="4"/>
        <v>18.921970273396017</v>
      </c>
      <c r="BA162" s="73">
        <f t="shared" si="5"/>
        <v>19.679902534440135</v>
      </c>
      <c r="BB162" s="73">
        <f t="shared" si="6"/>
        <v>20.476747577853232</v>
      </c>
      <c r="BC162" s="73">
        <f t="shared" si="7"/>
        <v>21.208715884108294</v>
      </c>
      <c r="BD162" s="73">
        <f t="shared" si="8"/>
        <v>22.229026377726083</v>
      </c>
      <c r="BE162" s="73">
        <f t="shared" si="9"/>
        <v>23.136035905012371</v>
      </c>
      <c r="BF162" s="73">
        <f t="shared" si="10"/>
        <v>23.904841305245306</v>
      </c>
      <c r="BG162" s="133">
        <f t="shared" si="11"/>
        <v>24.663711961041173</v>
      </c>
      <c r="BS162" s="133">
        <f t="shared" si="12"/>
        <v>40.444191604134218</v>
      </c>
      <c r="BT162" s="134"/>
    </row>
    <row r="163" spans="2:72" ht="15" hidden="1" customHeight="1" x14ac:dyDescent="0.35">
      <c r="B163" s="135">
        <v>38626</v>
      </c>
      <c r="C163" s="136">
        <v>19.828673156724399</v>
      </c>
      <c r="D163" s="72">
        <v>200510</v>
      </c>
      <c r="E163" s="137">
        <v>5.0432017921525603</v>
      </c>
      <c r="F163" s="138">
        <v>5.1231819293743097</v>
      </c>
      <c r="G163" s="127">
        <v>5.2290891670095103</v>
      </c>
      <c r="H163" s="127">
        <v>5.3532376655269296</v>
      </c>
      <c r="I163" s="127">
        <v>5.4954105672495004</v>
      </c>
      <c r="J163" s="127">
        <v>5.5742559840680199</v>
      </c>
      <c r="K163" s="139">
        <v>5.6407052108814204</v>
      </c>
      <c r="L163" s="127">
        <v>5.7384172456043698</v>
      </c>
      <c r="M163" s="127">
        <v>5.8189420486196699</v>
      </c>
      <c r="N163" s="139">
        <v>5.9293881678678204</v>
      </c>
      <c r="O163" s="127">
        <v>6.0192025485842597</v>
      </c>
      <c r="P163" s="127">
        <v>6.1019715763970703</v>
      </c>
      <c r="Q163" s="140">
        <v>6.2936939357275401</v>
      </c>
      <c r="R163" s="138">
        <v>6.4042963942312401</v>
      </c>
      <c r="S163" s="127">
        <v>6.5592185100843698</v>
      </c>
      <c r="T163" s="127">
        <v>6.7127739182518296</v>
      </c>
      <c r="U163" s="127">
        <v>6.8966389691901302</v>
      </c>
      <c r="V163" s="127">
        <v>7.0397700792532101</v>
      </c>
      <c r="W163" s="139">
        <v>7.3028234847318902</v>
      </c>
      <c r="X163" s="127">
        <v>7.5293288068228401</v>
      </c>
      <c r="Y163" s="127">
        <v>7.8221774484895503</v>
      </c>
      <c r="Z163" s="139">
        <v>8.3333009069224193</v>
      </c>
      <c r="AA163" s="127">
        <v>8.7825997545852896</v>
      </c>
      <c r="AB163" s="127">
        <v>9.0595471810013493</v>
      </c>
      <c r="AC163" s="140">
        <v>9.2923615485342808</v>
      </c>
      <c r="AD163" s="138">
        <v>9.5624199613022594</v>
      </c>
      <c r="AE163" s="127">
        <v>9.9225045692619496</v>
      </c>
      <c r="AF163" s="127">
        <v>10.386832158265401</v>
      </c>
      <c r="AG163" s="127">
        <v>10.7446271526115</v>
      </c>
      <c r="AH163" s="127">
        <v>11.073312786213201</v>
      </c>
      <c r="AI163" s="128">
        <v>11.3742860259671</v>
      </c>
      <c r="AJ163" s="127">
        <v>11.624277538804099</v>
      </c>
      <c r="AK163" s="127">
        <v>12.0838998205355</v>
      </c>
      <c r="AL163" s="128">
        <v>12.795117353273801</v>
      </c>
      <c r="AM163" s="127">
        <v>13.2165222518243</v>
      </c>
      <c r="AN163" s="127">
        <v>13.778824122044</v>
      </c>
      <c r="AO163" s="129">
        <v>14.2946629741525</v>
      </c>
      <c r="AP163" s="72">
        <v>14.616706710993972</v>
      </c>
      <c r="AQ163" s="72">
        <v>14.911033010785786</v>
      </c>
      <c r="AR163" s="72">
        <v>15.409578723949027</v>
      </c>
      <c r="AS163" s="72">
        <v>15.64019425550058</v>
      </c>
      <c r="AT163" s="72">
        <v>15.881481202044327</v>
      </c>
      <c r="AU163" s="132">
        <v>16.2378</v>
      </c>
      <c r="AV163" s="73">
        <f t="shared" si="0"/>
        <v>16.551858886669816</v>
      </c>
      <c r="AW163" s="73">
        <f t="shared" si="1"/>
        <v>16.998777343086793</v>
      </c>
      <c r="AX163" s="73">
        <f t="shared" si="2"/>
        <v>17.480781354371775</v>
      </c>
      <c r="AY163" s="73">
        <f t="shared" si="3"/>
        <v>18.138228269602159</v>
      </c>
      <c r="AZ163" s="73">
        <f t="shared" si="4"/>
        <v>18.71134276446417</v>
      </c>
      <c r="BA163" s="73">
        <f t="shared" si="5"/>
        <v>19.460838198804925</v>
      </c>
      <c r="BB163" s="73">
        <f t="shared" si="6"/>
        <v>20.248813262819802</v>
      </c>
      <c r="BC163" s="73">
        <f t="shared" si="7"/>
        <v>20.972633756836707</v>
      </c>
      <c r="BD163" s="73">
        <f t="shared" si="8"/>
        <v>21.981586793778334</v>
      </c>
      <c r="BE163" s="73">
        <f t="shared" si="9"/>
        <v>22.878500059705502</v>
      </c>
      <c r="BF163" s="73">
        <f t="shared" si="10"/>
        <v>23.638747600267124</v>
      </c>
      <c r="BG163" s="133">
        <f t="shared" si="11"/>
        <v>24.389170983737632</v>
      </c>
      <c r="BS163" s="133">
        <f t="shared" si="12"/>
        <v>39.993992221868076</v>
      </c>
      <c r="BT163" s="134"/>
    </row>
    <row r="164" spans="2:72" ht="15" hidden="1" customHeight="1" x14ac:dyDescent="0.35">
      <c r="B164" s="135">
        <v>38657</v>
      </c>
      <c r="C164" s="136">
        <v>19.8444927044902</v>
      </c>
      <c r="D164" s="72">
        <v>200511</v>
      </c>
      <c r="E164" s="137">
        <v>5.0391814741312597</v>
      </c>
      <c r="F164" s="138">
        <v>5.1190978531295004</v>
      </c>
      <c r="G164" s="127">
        <v>5.2249206640862598</v>
      </c>
      <c r="H164" s="127">
        <v>5.3489701944349504</v>
      </c>
      <c r="I164" s="127">
        <v>5.4910297593721804</v>
      </c>
      <c r="J164" s="127">
        <v>5.5698123225387501</v>
      </c>
      <c r="K164" s="139">
        <v>5.6362085776419102</v>
      </c>
      <c r="L164" s="127">
        <v>5.7338427187032002</v>
      </c>
      <c r="M164" s="127">
        <v>5.8143033293006496</v>
      </c>
      <c r="N164" s="139">
        <v>5.9246614035841301</v>
      </c>
      <c r="O164" s="127">
        <v>6.0144041864569298</v>
      </c>
      <c r="P164" s="127">
        <v>6.0971072328103704</v>
      </c>
      <c r="Q164" s="140">
        <v>6.2886767557309504</v>
      </c>
      <c r="R164" s="138">
        <v>6.3991910446401201</v>
      </c>
      <c r="S164" s="127">
        <v>6.5539896603439596</v>
      </c>
      <c r="T164" s="127">
        <v>6.7074226578683103</v>
      </c>
      <c r="U164" s="127">
        <v>6.8911411360521804</v>
      </c>
      <c r="V164" s="127">
        <v>7.0341581454695001</v>
      </c>
      <c r="W164" s="139">
        <v>7.2970018511601902</v>
      </c>
      <c r="X164" s="127">
        <v>7.5233266087078503</v>
      </c>
      <c r="Y164" s="127">
        <v>7.8159417985477004</v>
      </c>
      <c r="Z164" s="139">
        <v>8.3266578017694304</v>
      </c>
      <c r="AA164" s="127">
        <v>8.7755984792997808</v>
      </c>
      <c r="AB164" s="127">
        <v>9.0523251299517007</v>
      </c>
      <c r="AC164" s="140">
        <v>9.2849539035234994</v>
      </c>
      <c r="AD164" s="138">
        <v>9.5547970322817495</v>
      </c>
      <c r="AE164" s="127">
        <v>9.9145945895347207</v>
      </c>
      <c r="AF164" s="127">
        <v>10.378552027857999</v>
      </c>
      <c r="AG164" s="127">
        <v>10.7360617967217</v>
      </c>
      <c r="AH164" s="127">
        <v>11.064485410116699</v>
      </c>
      <c r="AI164" s="128">
        <v>11.3652187213114</v>
      </c>
      <c r="AJ164" s="127">
        <v>11.6150109469841</v>
      </c>
      <c r="AK164" s="127">
        <v>12.074266828992</v>
      </c>
      <c r="AL164" s="128">
        <v>12.784917396381401</v>
      </c>
      <c r="AM164" s="127">
        <v>13.205986361178301</v>
      </c>
      <c r="AN164" s="127">
        <v>13.7678399779995</v>
      </c>
      <c r="AO164" s="129">
        <v>14.283267615899501</v>
      </c>
      <c r="AP164" s="72">
        <v>14.605054627293146</v>
      </c>
      <c r="AQ164" s="72">
        <v>14.89914629730492</v>
      </c>
      <c r="AR164" s="72">
        <v>15.397294581930165</v>
      </c>
      <c r="AS164" s="72">
        <v>15.62772627237924</v>
      </c>
      <c r="AT164" s="72">
        <v>15.868820870827577</v>
      </c>
      <c r="AU164" s="132">
        <v>16.224799999999998</v>
      </c>
      <c r="AV164" s="73">
        <f t="shared" si="0"/>
        <v>16.538664146639437</v>
      </c>
      <c r="AW164" s="73">
        <f t="shared" si="1"/>
        <v>16.985226330514003</v>
      </c>
      <c r="AX164" s="73">
        <f t="shared" si="2"/>
        <v>17.4668460999041</v>
      </c>
      <c r="AY164" s="73">
        <f t="shared" si="3"/>
        <v>18.123768914416271</v>
      </c>
      <c r="AZ164" s="73">
        <f t="shared" si="4"/>
        <v>18.696426536318022</v>
      </c>
      <c r="BA164" s="73">
        <f t="shared" si="5"/>
        <v>19.445324491096041</v>
      </c>
      <c r="BB164" s="73">
        <f t="shared" si="6"/>
        <v>20.232671400521678</v>
      </c>
      <c r="BC164" s="73">
        <f t="shared" si="7"/>
        <v>20.955914882414895</v>
      </c>
      <c r="BD164" s="73">
        <f t="shared" si="8"/>
        <v>21.964063606492545</v>
      </c>
      <c r="BE164" s="73">
        <f t="shared" si="9"/>
        <v>22.860261874940893</v>
      </c>
      <c r="BF164" s="73">
        <f t="shared" si="10"/>
        <v>23.619903364621759</v>
      </c>
      <c r="BG164" s="133">
        <f t="shared" si="11"/>
        <v>24.369728528791015</v>
      </c>
      <c r="BS164" s="133">
        <f t="shared" si="12"/>
        <v>39.962109982310714</v>
      </c>
      <c r="BT164" s="134"/>
    </row>
    <row r="165" spans="2:72" ht="15" hidden="1" customHeight="1" x14ac:dyDescent="0.35">
      <c r="B165" s="141">
        <v>38687</v>
      </c>
      <c r="C165" s="142">
        <v>20.022274288905798</v>
      </c>
      <c r="D165" s="109">
        <v>200512</v>
      </c>
      <c r="E165" s="143">
        <v>4.9944376226735301</v>
      </c>
      <c r="F165" s="144">
        <v>5.0736444089315098</v>
      </c>
      <c r="G165" s="145">
        <v>5.1785275990076496</v>
      </c>
      <c r="H165" s="145">
        <v>5.3014756699650096</v>
      </c>
      <c r="I165" s="145">
        <v>5.4422738609857904</v>
      </c>
      <c r="J165" s="145">
        <v>5.5203568987786698</v>
      </c>
      <c r="K165" s="146">
        <v>5.5861636088950197</v>
      </c>
      <c r="L165" s="145">
        <v>5.68293083783432</v>
      </c>
      <c r="M165" s="145">
        <v>5.7626770233555504</v>
      </c>
      <c r="N165" s="146">
        <v>5.8720552072921004</v>
      </c>
      <c r="O165" s="145">
        <v>5.9610011469142901</v>
      </c>
      <c r="P165" s="145">
        <v>6.04296985717761</v>
      </c>
      <c r="Q165" s="147">
        <v>6.2328383978411601</v>
      </c>
      <c r="R165" s="144">
        <v>6.34237140934402</v>
      </c>
      <c r="S165" s="145">
        <v>6.4957955386749298</v>
      </c>
      <c r="T165" s="145">
        <v>6.6478661754100896</v>
      </c>
      <c r="U165" s="145">
        <v>6.8299533822575196</v>
      </c>
      <c r="V165" s="145">
        <v>6.9717005164266199</v>
      </c>
      <c r="W165" s="146">
        <v>7.2322103828252704</v>
      </c>
      <c r="X165" s="145">
        <v>7.4565255597724098</v>
      </c>
      <c r="Y165" s="145">
        <v>7.7465425636458098</v>
      </c>
      <c r="Z165" s="146">
        <v>8.2527238222661499</v>
      </c>
      <c r="AA165" s="145">
        <v>8.6976782700701296</v>
      </c>
      <c r="AB165" s="145">
        <v>8.9719478121192502</v>
      </c>
      <c r="AC165" s="147">
        <v>9.2025110305323494</v>
      </c>
      <c r="AD165" s="138">
        <v>9.4699581707888996</v>
      </c>
      <c r="AE165" s="127">
        <v>9.8265610170477906</v>
      </c>
      <c r="AF165" s="127">
        <v>10.2863988889673</v>
      </c>
      <c r="AG165" s="127">
        <v>10.6407342605455</v>
      </c>
      <c r="AH165" s="127">
        <v>10.966241738165699</v>
      </c>
      <c r="AI165" s="128">
        <v>11.2643047810492</v>
      </c>
      <c r="AJ165" s="127">
        <v>11.511879054005099</v>
      </c>
      <c r="AK165" s="127">
        <v>11.967057115622699</v>
      </c>
      <c r="AL165" s="128">
        <v>12.6713976813603</v>
      </c>
      <c r="AM165" s="127">
        <v>13.0887278946732</v>
      </c>
      <c r="AN165" s="127">
        <v>13.6455927062885</v>
      </c>
      <c r="AO165" s="129">
        <v>14.156443764085999</v>
      </c>
      <c r="AP165" s="72">
        <v>14.475373567357062</v>
      </c>
      <c r="AQ165" s="72">
        <v>14.766853941453912</v>
      </c>
      <c r="AR165" s="72">
        <v>15.260579072643301</v>
      </c>
      <c r="AS165" s="72">
        <v>15.488964716252918</v>
      </c>
      <c r="AT165" s="72">
        <v>15.727918589872111</v>
      </c>
      <c r="AU165" s="132">
        <v>16.0808</v>
      </c>
      <c r="AV165" s="73">
        <f t="shared" si="0"/>
        <v>16.391814199741237</v>
      </c>
      <c r="AW165" s="73">
        <f t="shared" si="1"/>
        <v>16.834411272987321</v>
      </c>
      <c r="AX165" s="73">
        <f t="shared" si="2"/>
        <v>17.311754648774347</v>
      </c>
      <c r="AY165" s="73">
        <f t="shared" si="3"/>
        <v>17.962844520578933</v>
      </c>
      <c r="AZ165" s="73">
        <f t="shared" si="4"/>
        <v>18.530417406457175</v>
      </c>
      <c r="BA165" s="73">
        <f t="shared" si="5"/>
        <v>19.272665753750804</v>
      </c>
      <c r="BB165" s="73">
        <f t="shared" si="6"/>
        <v>20.053021660105429</v>
      </c>
      <c r="BC165" s="73">
        <f t="shared" si="7"/>
        <v>20.769843325462027</v>
      </c>
      <c r="BD165" s="73">
        <f t="shared" si="8"/>
        <v>21.769040505129336</v>
      </c>
      <c r="BE165" s="73">
        <f t="shared" si="9"/>
        <v>22.657281258571334</v>
      </c>
      <c r="BF165" s="73">
        <f t="shared" si="10"/>
        <v>23.410177746876499</v>
      </c>
      <c r="BG165" s="133">
        <f t="shared" si="11"/>
        <v>24.153345070692698</v>
      </c>
      <c r="BS165" s="133">
        <f t="shared" si="12"/>
        <v>39.60727880146019</v>
      </c>
      <c r="BT165" s="134"/>
    </row>
    <row r="166" spans="2:72" ht="15" hidden="1" customHeight="1" x14ac:dyDescent="0.35">
      <c r="B166" s="119">
        <v>38718</v>
      </c>
      <c r="C166" s="120">
        <v>20.294219848117802</v>
      </c>
      <c r="D166" s="121">
        <v>200601</v>
      </c>
      <c r="E166" s="122">
        <v>4.9275114169650998</v>
      </c>
      <c r="F166" s="123">
        <v>5.0056568205267498</v>
      </c>
      <c r="G166" s="124">
        <v>5.1091345602830103</v>
      </c>
      <c r="H166" s="124">
        <v>5.2304351088344401</v>
      </c>
      <c r="I166" s="124">
        <v>5.3693465831901097</v>
      </c>
      <c r="J166" s="124">
        <v>5.4463832966829404</v>
      </c>
      <c r="K166" s="125">
        <v>5.5113081871128697</v>
      </c>
      <c r="L166" s="124">
        <v>5.6067787208165702</v>
      </c>
      <c r="M166" s="124">
        <v>5.6854562956112504</v>
      </c>
      <c r="N166" s="125">
        <v>5.7933687956427899</v>
      </c>
      <c r="O166" s="124">
        <v>5.8811228464675196</v>
      </c>
      <c r="P166" s="124">
        <v>5.9619931638427497</v>
      </c>
      <c r="Q166" s="126">
        <v>6.1493174378700903</v>
      </c>
      <c r="R166" s="123">
        <v>6.2573826907555601</v>
      </c>
      <c r="S166" s="124">
        <v>6.4087509139733099</v>
      </c>
      <c r="T166" s="124">
        <v>6.55878378159706</v>
      </c>
      <c r="U166" s="124">
        <v>6.7384309928367703</v>
      </c>
      <c r="V166" s="124">
        <v>6.8782786943616596</v>
      </c>
      <c r="W166" s="125">
        <v>7.1352976898705602</v>
      </c>
      <c r="X166" s="124">
        <v>7.3566070101407099</v>
      </c>
      <c r="Y166" s="124">
        <v>7.6427377431010397</v>
      </c>
      <c r="Z166" s="125">
        <v>8.1421360976990407</v>
      </c>
      <c r="AA166" s="124">
        <v>8.5811280898364597</v>
      </c>
      <c r="AB166" s="124">
        <v>8.8517223792990993</v>
      </c>
      <c r="AC166" s="126">
        <v>9.0791960163518706</v>
      </c>
      <c r="AD166" s="138">
        <v>9.34305932521894</v>
      </c>
      <c r="AE166" s="127">
        <v>9.6948836403902394</v>
      </c>
      <c r="AF166" s="127">
        <v>10.1485596165502</v>
      </c>
      <c r="AG166" s="127">
        <v>10.498146841538199</v>
      </c>
      <c r="AH166" s="127">
        <v>10.8192924706275</v>
      </c>
      <c r="AI166" s="128">
        <v>11.113361424480599</v>
      </c>
      <c r="AJ166" s="127">
        <v>11.357618165419501</v>
      </c>
      <c r="AK166" s="127">
        <v>11.8066967734275</v>
      </c>
      <c r="AL166" s="128">
        <v>12.501599071005</v>
      </c>
      <c r="AM166" s="127">
        <v>12.9133369974952</v>
      </c>
      <c r="AN166" s="127">
        <v>13.4627397379525</v>
      </c>
      <c r="AO166" s="129">
        <v>13.966745315725399</v>
      </c>
      <c r="AP166" s="72">
        <v>14.281401412278523</v>
      </c>
      <c r="AQ166" s="72">
        <v>14.568975906084022</v>
      </c>
      <c r="AR166" s="72">
        <v>15.056085047208107</v>
      </c>
      <c r="AS166" s="72">
        <v>15.281410289283087</v>
      </c>
      <c r="AT166" s="72">
        <v>15.517162145516366</v>
      </c>
      <c r="AU166" s="132">
        <v>15.8653</v>
      </c>
      <c r="AV166" s="73">
        <f t="shared" si="0"/>
        <v>16.172161455639262</v>
      </c>
      <c r="AW166" s="73">
        <f t="shared" si="1"/>
        <v>16.608827662387874</v>
      </c>
      <c r="AX166" s="73">
        <f t="shared" si="2"/>
        <v>17.079774566064312</v>
      </c>
      <c r="AY166" s="73">
        <f t="shared" si="3"/>
        <v>17.722139736914134</v>
      </c>
      <c r="AZ166" s="73">
        <f t="shared" si="4"/>
        <v>18.282107061849462</v>
      </c>
      <c r="BA166" s="73">
        <f t="shared" si="5"/>
        <v>19.014409171081731</v>
      </c>
      <c r="BB166" s="73">
        <f t="shared" si="6"/>
        <v>19.784308192425438</v>
      </c>
      <c r="BC166" s="73">
        <f t="shared" si="7"/>
        <v>20.491524341033941</v>
      </c>
      <c r="BD166" s="73">
        <f t="shared" si="8"/>
        <v>21.477332130134808</v>
      </c>
      <c r="BE166" s="73">
        <f t="shared" si="9"/>
        <v>22.353670325596383</v>
      </c>
      <c r="BF166" s="73">
        <f t="shared" si="10"/>
        <v>23.09647788916962</v>
      </c>
      <c r="BG166" s="133">
        <f t="shared" si="11"/>
        <v>23.829686660502606</v>
      </c>
      <c r="BS166" s="133">
        <f t="shared" si="12"/>
        <v>39.076535384707078</v>
      </c>
      <c r="BT166" s="134"/>
    </row>
    <row r="167" spans="2:72" ht="15" hidden="1" customHeight="1" x14ac:dyDescent="0.35">
      <c r="B167" s="135">
        <v>38749</v>
      </c>
      <c r="C167" s="136">
        <v>20.615130674223899</v>
      </c>
      <c r="D167" s="72">
        <v>200602</v>
      </c>
      <c r="E167" s="137">
        <v>4.8508060210860098</v>
      </c>
      <c r="F167" s="138">
        <v>4.9277349537744097</v>
      </c>
      <c r="G167" s="127">
        <v>5.0296018802172204</v>
      </c>
      <c r="H167" s="127">
        <v>5.1490141720382896</v>
      </c>
      <c r="I167" s="127">
        <v>5.2857632445787299</v>
      </c>
      <c r="J167" s="127">
        <v>5.3616007459123898</v>
      </c>
      <c r="K167" s="139">
        <v>5.4255149660462196</v>
      </c>
      <c r="L167" s="127">
        <v>5.5194993327047603</v>
      </c>
      <c r="M167" s="127">
        <v>5.59695215244344</v>
      </c>
      <c r="N167" s="139">
        <v>5.70318480430522</v>
      </c>
      <c r="O167" s="127">
        <v>5.7895728087347402</v>
      </c>
      <c r="P167" s="127">
        <v>5.8691842371528002</v>
      </c>
      <c r="Q167" s="140">
        <v>6.0535924788504101</v>
      </c>
      <c r="R167" s="138">
        <v>6.1599755056988501</v>
      </c>
      <c r="S167" s="127">
        <v>6.3089874158605896</v>
      </c>
      <c r="T167" s="127">
        <v>6.4566847575906197</v>
      </c>
      <c r="U167" s="127">
        <v>6.6335354435073697</v>
      </c>
      <c r="V167" s="127">
        <v>6.7712061691918102</v>
      </c>
      <c r="W167" s="139">
        <v>7.02422421125166</v>
      </c>
      <c r="X167" s="127">
        <v>7.2420884620766897</v>
      </c>
      <c r="Y167" s="127">
        <v>7.5237650661091102</v>
      </c>
      <c r="Z167" s="139">
        <v>8.0153894055401604</v>
      </c>
      <c r="AA167" s="127">
        <v>8.4475477139587092</v>
      </c>
      <c r="AB167" s="127">
        <v>8.7139297266066507</v>
      </c>
      <c r="AC167" s="140">
        <v>8.9378623357640699</v>
      </c>
      <c r="AD167" s="138">
        <v>9.1976181473871996</v>
      </c>
      <c r="AE167" s="127">
        <v>9.5439656972927391</v>
      </c>
      <c r="AF167" s="127">
        <v>9.9905794076541294</v>
      </c>
      <c r="AG167" s="127">
        <v>10.3347246916261</v>
      </c>
      <c r="AH167" s="127">
        <v>10.6508711232444</v>
      </c>
      <c r="AI167" s="128">
        <v>10.940362375776701</v>
      </c>
      <c r="AJ167" s="127">
        <v>11.180816830242</v>
      </c>
      <c r="AK167" s="127">
        <v>11.622904738585699</v>
      </c>
      <c r="AL167" s="128">
        <v>12.3069896577094</v>
      </c>
      <c r="AM167" s="127">
        <v>12.712318158025299</v>
      </c>
      <c r="AN167" s="127">
        <v>13.253168476958299</v>
      </c>
      <c r="AO167" s="129">
        <v>13.749328320019099</v>
      </c>
      <c r="AP167" s="72">
        <v>14.059086240107556</v>
      </c>
      <c r="AQ167" s="72">
        <v>14.342184130304155</v>
      </c>
      <c r="AR167" s="72">
        <v>14.821710559518612</v>
      </c>
      <c r="AS167" s="72">
        <v>15.043528217250834</v>
      </c>
      <c r="AT167" s="72">
        <v>15.275610180523673</v>
      </c>
      <c r="AU167" s="132">
        <v>15.6183</v>
      </c>
      <c r="AV167" s="73">
        <f t="shared" si="0"/>
        <v>15.920413272488549</v>
      </c>
      <c r="AW167" s="73">
        <f t="shared" si="1"/>
        <v>16.35028200046515</v>
      </c>
      <c r="AX167" s="73">
        <f t="shared" si="2"/>
        <v>16.813897785930443</v>
      </c>
      <c r="AY167" s="73">
        <f t="shared" si="3"/>
        <v>17.446263411257277</v>
      </c>
      <c r="AZ167" s="73">
        <f t="shared" si="4"/>
        <v>17.997513858299513</v>
      </c>
      <c r="BA167" s="73">
        <f t="shared" si="5"/>
        <v>18.71841639512321</v>
      </c>
      <c r="BB167" s="73">
        <f t="shared" si="6"/>
        <v>19.47633058188779</v>
      </c>
      <c r="BC167" s="73">
        <f t="shared" si="7"/>
        <v>20.17253766525814</v>
      </c>
      <c r="BD167" s="73">
        <f t="shared" si="8"/>
        <v>21.142999619448645</v>
      </c>
      <c r="BE167" s="73">
        <f t="shared" si="9"/>
        <v>22.005696067074709</v>
      </c>
      <c r="BF167" s="73">
        <f t="shared" si="10"/>
        <v>22.73694052233536</v>
      </c>
      <c r="BG167" s="133">
        <f t="shared" si="11"/>
        <v>23.458735607466934</v>
      </c>
      <c r="BS167" s="133">
        <f t="shared" si="12"/>
        <v>38.46824027128585</v>
      </c>
      <c r="BT167" s="134"/>
    </row>
    <row r="168" spans="2:72" ht="15" hidden="1" customHeight="1" x14ac:dyDescent="0.35">
      <c r="B168" s="135">
        <v>38777</v>
      </c>
      <c r="C168" s="136">
        <v>20.487067668500799</v>
      </c>
      <c r="D168" s="72">
        <v>200603</v>
      </c>
      <c r="E168" s="137">
        <v>4.8811280178349703</v>
      </c>
      <c r="F168" s="138">
        <v>4.9585378270698097</v>
      </c>
      <c r="G168" s="127">
        <v>5.06104151544434</v>
      </c>
      <c r="H168" s="127">
        <v>5.18120024385939</v>
      </c>
      <c r="I168" s="127">
        <v>5.3188041238101702</v>
      </c>
      <c r="J168" s="127">
        <v>5.395115679241</v>
      </c>
      <c r="K168" s="139">
        <v>5.4594294220039998</v>
      </c>
      <c r="L168" s="127">
        <v>5.55400127734955</v>
      </c>
      <c r="M168" s="127">
        <v>5.6319382484103198</v>
      </c>
      <c r="N168" s="139">
        <v>5.7388349520009099</v>
      </c>
      <c r="O168" s="127">
        <v>5.8257629608705299</v>
      </c>
      <c r="P168" s="127">
        <v>5.9058720338992403</v>
      </c>
      <c r="Q168" s="140">
        <v>6.0914329966252501</v>
      </c>
      <c r="R168" s="138">
        <v>6.1984810151843899</v>
      </c>
      <c r="S168" s="127">
        <v>6.3484243867642602</v>
      </c>
      <c r="T168" s="127">
        <v>6.4970449726512998</v>
      </c>
      <c r="U168" s="127">
        <v>6.6750011379255296</v>
      </c>
      <c r="V168" s="127">
        <v>6.8135324321997004</v>
      </c>
      <c r="W168" s="139">
        <v>7.0681320696099696</v>
      </c>
      <c r="X168" s="127">
        <v>7.2873581722749998</v>
      </c>
      <c r="Y168" s="127">
        <v>7.5707955140146401</v>
      </c>
      <c r="Z168" s="139">
        <v>8.0654929574941896</v>
      </c>
      <c r="AA168" s="127">
        <v>8.5003526526031106</v>
      </c>
      <c r="AB168" s="127">
        <v>8.7683997977025196</v>
      </c>
      <c r="AC168" s="140">
        <v>8.9937321915178501</v>
      </c>
      <c r="AD168" s="138">
        <v>9.2551117157448903</v>
      </c>
      <c r="AE168" s="127">
        <v>9.6036242562183105</v>
      </c>
      <c r="AF168" s="127">
        <v>10.0530297128204</v>
      </c>
      <c r="AG168" s="127">
        <v>10.3993262211737</v>
      </c>
      <c r="AH168" s="127">
        <v>10.717448858608099</v>
      </c>
      <c r="AI168" s="128">
        <v>11.008749697584401</v>
      </c>
      <c r="AJ168" s="127">
        <v>11.2507072134285</v>
      </c>
      <c r="AK168" s="127">
        <v>11.6955585775899</v>
      </c>
      <c r="AL168" s="128">
        <v>12.3839196563051</v>
      </c>
      <c r="AM168" s="127">
        <v>12.7917818323474</v>
      </c>
      <c r="AN168" s="127">
        <v>13.3360129629519</v>
      </c>
      <c r="AO168" s="129">
        <v>13.8352742611282</v>
      </c>
      <c r="AP168" s="72">
        <v>14.146968452963062</v>
      </c>
      <c r="AQ168" s="72">
        <v>14.431835965211928</v>
      </c>
      <c r="AR168" s="72">
        <v>14.914359875415002</v>
      </c>
      <c r="AS168" s="72">
        <v>15.137564097414561</v>
      </c>
      <c r="AT168" s="72">
        <v>15.371096786299857</v>
      </c>
      <c r="AU168" s="132">
        <v>15.715999999999999</v>
      </c>
      <c r="AV168" s="73">
        <f t="shared" si="0"/>
        <v>16.019930490326587</v>
      </c>
      <c r="AW168" s="73">
        <f t="shared" si="1"/>
        <v>16.452486293011088</v>
      </c>
      <c r="AX168" s="73">
        <f t="shared" si="2"/>
        <v>16.919000103315664</v>
      </c>
      <c r="AY168" s="73">
        <f t="shared" si="3"/>
        <v>17.55531859510468</v>
      </c>
      <c r="AZ168" s="73">
        <f t="shared" si="4"/>
        <v>18.110014864179465</v>
      </c>
      <c r="BA168" s="73">
        <f t="shared" si="5"/>
        <v>18.83542370455001</v>
      </c>
      <c r="BB168" s="73">
        <f t="shared" si="6"/>
        <v>19.598075551696628</v>
      </c>
      <c r="BC168" s="73">
        <f t="shared" si="7"/>
        <v>20.298634569328378</v>
      </c>
      <c r="BD168" s="73">
        <f t="shared" si="8"/>
        <v>21.275162802832472</v>
      </c>
      <c r="BE168" s="73">
        <f t="shared" si="9"/>
        <v>22.143251896292348</v>
      </c>
      <c r="BF168" s="73">
        <f t="shared" si="10"/>
        <v>22.879067301596915</v>
      </c>
      <c r="BG168" s="133">
        <f t="shared" si="11"/>
        <v>23.605374269522738</v>
      </c>
      <c r="BS168" s="133">
        <f t="shared" si="12"/>
        <v>38.708702135020189</v>
      </c>
      <c r="BT168" s="134"/>
    </row>
    <row r="169" spans="2:72" ht="15" hidden="1" customHeight="1" x14ac:dyDescent="0.35">
      <c r="B169" s="135">
        <v>38808</v>
      </c>
      <c r="C169" s="136">
        <v>20.783872517058999</v>
      </c>
      <c r="D169" s="72">
        <v>200604</v>
      </c>
      <c r="E169" s="137">
        <v>4.8114228913751296</v>
      </c>
      <c r="F169" s="138">
        <v>4.8877272470094404</v>
      </c>
      <c r="G169" s="127">
        <v>4.9887671277283197</v>
      </c>
      <c r="H169" s="127">
        <v>5.1072099250453</v>
      </c>
      <c r="I169" s="127">
        <v>5.2428487477760601</v>
      </c>
      <c r="J169" s="127">
        <v>5.3180705332598199</v>
      </c>
      <c r="K169" s="139">
        <v>5.3814658412765803</v>
      </c>
      <c r="L169" s="127">
        <v>5.4746871597969697</v>
      </c>
      <c r="M169" s="127">
        <v>5.5515111491035602</v>
      </c>
      <c r="N169" s="139">
        <v>5.6568813104246702</v>
      </c>
      <c r="O169" s="127">
        <v>5.7425679406971701</v>
      </c>
      <c r="P169" s="127">
        <v>5.8215330131904199</v>
      </c>
      <c r="Q169" s="140">
        <v>6.00444406582894</v>
      </c>
      <c r="R169" s="138">
        <v>6.1099633812596803</v>
      </c>
      <c r="S169" s="127">
        <v>6.25776548105984</v>
      </c>
      <c r="T169" s="127">
        <v>6.4042636852564296</v>
      </c>
      <c r="U169" s="127">
        <v>6.5796785410301801</v>
      </c>
      <c r="V169" s="127">
        <v>6.7162315341102996</v>
      </c>
      <c r="W169" s="139">
        <v>6.9671953521244196</v>
      </c>
      <c r="X169" s="127">
        <v>7.1832907884447597</v>
      </c>
      <c r="Y169" s="127">
        <v>7.4626804929011303</v>
      </c>
      <c r="Z169" s="139">
        <v>7.9503133915191002</v>
      </c>
      <c r="AA169" s="127">
        <v>8.3789630569117097</v>
      </c>
      <c r="AB169" s="127">
        <v>8.6431823449915797</v>
      </c>
      <c r="AC169" s="140">
        <v>8.8652968713490203</v>
      </c>
      <c r="AD169" s="138">
        <v>9.1229437557592696</v>
      </c>
      <c r="AE169" s="127">
        <v>9.4664793502034499</v>
      </c>
      <c r="AF169" s="127">
        <v>9.9094670558123603</v>
      </c>
      <c r="AG169" s="127">
        <v>10.2508182642639</v>
      </c>
      <c r="AH169" s="127">
        <v>10.5643979397863</v>
      </c>
      <c r="AI169" s="128">
        <v>10.8515388465207</v>
      </c>
      <c r="AJ169" s="127">
        <v>11.0900410792462</v>
      </c>
      <c r="AK169" s="127">
        <v>11.5285397272974</v>
      </c>
      <c r="AL169" s="128">
        <v>12.207070640553599</v>
      </c>
      <c r="AM169" s="127">
        <v>12.609108325934001</v>
      </c>
      <c r="AN169" s="127">
        <v>13.1455675440537</v>
      </c>
      <c r="AO169" s="129">
        <v>13.6376991230751</v>
      </c>
      <c r="AP169" s="72">
        <v>13.944942154649636</v>
      </c>
      <c r="AQ169" s="72">
        <v>14.225741606013178</v>
      </c>
      <c r="AR169" s="72">
        <v>14.701374815940065</v>
      </c>
      <c r="AS169" s="72">
        <v>14.921391561916868</v>
      </c>
      <c r="AT169" s="72">
        <v>15.151589278731821</v>
      </c>
      <c r="AU169" s="132">
        <v>15.4915</v>
      </c>
      <c r="AV169" s="73">
        <f t="shared" si="0"/>
        <v>15.791157289413638</v>
      </c>
      <c r="AW169" s="73">
        <f t="shared" si="1"/>
        <v>16.21753596320152</v>
      </c>
      <c r="AX169" s="73">
        <f t="shared" si="2"/>
        <v>16.677387706044698</v>
      </c>
      <c r="AY169" s="73">
        <f t="shared" si="3"/>
        <v>17.304619228433033</v>
      </c>
      <c r="AZ169" s="73">
        <f t="shared" si="4"/>
        <v>17.851394137231793</v>
      </c>
      <c r="BA169" s="73">
        <f t="shared" si="5"/>
        <v>18.566443750233507</v>
      </c>
      <c r="BB169" s="73">
        <f t="shared" si="6"/>
        <v>19.318204519896412</v>
      </c>
      <c r="BC169" s="73">
        <f t="shared" si="7"/>
        <v>20.008759178958137</v>
      </c>
      <c r="BD169" s="73">
        <f t="shared" si="8"/>
        <v>20.971342065452426</v>
      </c>
      <c r="BE169" s="73">
        <f t="shared" si="9"/>
        <v>21.827034380991929</v>
      </c>
      <c r="BF169" s="73">
        <f t="shared" si="10"/>
        <v>22.552341947598055</v>
      </c>
      <c r="BG169" s="133">
        <f t="shared" si="11"/>
        <v>23.268276862411781</v>
      </c>
      <c r="BS169" s="133">
        <f t="shared" si="12"/>
        <v>38.155921104168542</v>
      </c>
      <c r="BT169" s="134"/>
    </row>
    <row r="170" spans="2:72" ht="15" hidden="1" customHeight="1" x14ac:dyDescent="0.35">
      <c r="B170" s="135">
        <v>38838</v>
      </c>
      <c r="C170" s="136">
        <v>20.8667368148798</v>
      </c>
      <c r="D170" s="72">
        <v>200605</v>
      </c>
      <c r="E170" s="137">
        <v>4.7923161578714701</v>
      </c>
      <c r="F170" s="138">
        <v>4.8683174998191499</v>
      </c>
      <c r="G170" s="127">
        <v>4.9689561391344501</v>
      </c>
      <c r="H170" s="127">
        <v>5.08692858599278</v>
      </c>
      <c r="I170" s="127">
        <v>5.22202877079933</v>
      </c>
      <c r="J170" s="127">
        <v>5.2969518416114898</v>
      </c>
      <c r="K170" s="139">
        <v>5.3600953993076104</v>
      </c>
      <c r="L170" s="127">
        <v>5.4529465248663698</v>
      </c>
      <c r="M170" s="127">
        <v>5.5294654369591001</v>
      </c>
      <c r="N170" s="139">
        <v>5.6344171608164899</v>
      </c>
      <c r="O170" s="127">
        <v>5.7197635192720204</v>
      </c>
      <c r="P170" s="127">
        <v>5.7984150120550098</v>
      </c>
      <c r="Q170" s="140">
        <v>5.9805997031126497</v>
      </c>
      <c r="R170" s="138">
        <v>6.08569998877093</v>
      </c>
      <c r="S170" s="127">
        <v>6.2329151488245804</v>
      </c>
      <c r="T170" s="127">
        <v>6.3788315911994502</v>
      </c>
      <c r="U170" s="127">
        <v>6.5535498536831298</v>
      </c>
      <c r="V170" s="127">
        <v>6.6895605785596803</v>
      </c>
      <c r="W170" s="139">
        <v>6.9395277893542504</v>
      </c>
      <c r="X170" s="127">
        <v>7.1547650849527402</v>
      </c>
      <c r="Y170" s="127">
        <v>7.4330452996080201</v>
      </c>
      <c r="Z170" s="139">
        <v>7.9187417498921304</v>
      </c>
      <c r="AA170" s="127">
        <v>8.3456891963969007</v>
      </c>
      <c r="AB170" s="127">
        <v>8.60885923820641</v>
      </c>
      <c r="AC170" s="140">
        <v>8.8300917213183894</v>
      </c>
      <c r="AD170" s="138">
        <v>9.0867154592562507</v>
      </c>
      <c r="AE170" s="127">
        <v>9.4288868329282707</v>
      </c>
      <c r="AF170" s="127">
        <v>9.8701153815834992</v>
      </c>
      <c r="AG170" s="127">
        <v>10.210111043719801</v>
      </c>
      <c r="AH170" s="127">
        <v>10.522445456992999</v>
      </c>
      <c r="AI170" s="128">
        <v>10.808446092978601</v>
      </c>
      <c r="AJ170" s="127">
        <v>11.0460012049243</v>
      </c>
      <c r="AK170" s="127">
        <v>11.4827585226042</v>
      </c>
      <c r="AL170" s="128">
        <v>12.158594908768</v>
      </c>
      <c r="AM170" s="127">
        <v>12.559036054603601</v>
      </c>
      <c r="AN170" s="127">
        <v>13.093364929257801</v>
      </c>
      <c r="AO170" s="129">
        <v>13.5835421951495</v>
      </c>
      <c r="AP170" s="72">
        <v>13.889565128042721</v>
      </c>
      <c r="AQ170" s="72">
        <v>14.169249491332257</v>
      </c>
      <c r="AR170" s="72">
        <v>14.64299390511864</v>
      </c>
      <c r="AS170" s="72">
        <v>14.862136938385788</v>
      </c>
      <c r="AT170" s="72">
        <v>15.091420512642991</v>
      </c>
      <c r="AU170" s="132">
        <v>15.43</v>
      </c>
      <c r="AV170" s="73">
        <f t="shared" si="0"/>
        <v>15.728448722560387</v>
      </c>
      <c r="AW170" s="73">
        <f t="shared" si="1"/>
        <v>16.153134195838643</v>
      </c>
      <c r="AX170" s="73">
        <f t="shared" si="2"/>
        <v>16.611159812627207</v>
      </c>
      <c r="AY170" s="73">
        <f t="shared" si="3"/>
        <v>17.235900523915806</v>
      </c>
      <c r="AZ170" s="73">
        <f t="shared" si="4"/>
        <v>17.780504124412477</v>
      </c>
      <c r="BA170" s="73">
        <f t="shared" si="5"/>
        <v>18.492714190214549</v>
      </c>
      <c r="BB170" s="73">
        <f t="shared" si="6"/>
        <v>19.241489628301174</v>
      </c>
      <c r="BC170" s="73">
        <f t="shared" si="7"/>
        <v>19.929302012543523</v>
      </c>
      <c r="BD170" s="73">
        <f t="shared" si="8"/>
        <v>20.888062367719606</v>
      </c>
      <c r="BE170" s="73">
        <f t="shared" si="9"/>
        <v>21.740356627132414</v>
      </c>
      <c r="BF170" s="73">
        <f t="shared" si="10"/>
        <v>22.462783910983067</v>
      </c>
      <c r="BG170" s="133">
        <f t="shared" si="11"/>
        <v>23.175875762958182</v>
      </c>
      <c r="BS170" s="133">
        <f t="shared" si="12"/>
        <v>38.004399395812676</v>
      </c>
      <c r="BT170" s="134"/>
    </row>
    <row r="171" spans="2:72" ht="15" hidden="1" customHeight="1" x14ac:dyDescent="0.35">
      <c r="B171" s="135">
        <v>38869</v>
      </c>
      <c r="C171" s="136">
        <v>21.034725345916598</v>
      </c>
      <c r="D171" s="72">
        <v>200606</v>
      </c>
      <c r="E171" s="137">
        <v>4.7540435330386996</v>
      </c>
      <c r="F171" s="138">
        <v>4.82943790942916</v>
      </c>
      <c r="G171" s="127">
        <v>4.9292728236229797</v>
      </c>
      <c r="H171" s="127">
        <v>5.0463031132757896</v>
      </c>
      <c r="I171" s="127">
        <v>5.1803243545156796</v>
      </c>
      <c r="J171" s="127">
        <v>5.2546490711112099</v>
      </c>
      <c r="K171" s="139">
        <v>5.3172883487025304</v>
      </c>
      <c r="L171" s="127">
        <v>5.4093979421551497</v>
      </c>
      <c r="M171" s="127">
        <v>5.4853057552471798</v>
      </c>
      <c r="N171" s="139">
        <v>5.5894193086207302</v>
      </c>
      <c r="O171" s="127">
        <v>5.6740840699006201</v>
      </c>
      <c r="P171" s="127">
        <v>5.7521074323648502</v>
      </c>
      <c r="Q171" s="140">
        <v>5.9328371513168499</v>
      </c>
      <c r="R171" s="138">
        <v>6.0370980800399199</v>
      </c>
      <c r="S171" s="127">
        <v>6.1831375433313296</v>
      </c>
      <c r="T171" s="127">
        <v>6.3278886608253</v>
      </c>
      <c r="U171" s="127">
        <v>6.5012115799528196</v>
      </c>
      <c r="V171" s="127">
        <v>6.6361360894639896</v>
      </c>
      <c r="W171" s="139">
        <v>6.8841070001472904</v>
      </c>
      <c r="X171" s="127">
        <v>7.0976253573466597</v>
      </c>
      <c r="Y171" s="127">
        <v>7.3736831572231498</v>
      </c>
      <c r="Z171" s="139">
        <v>7.8555007152530898</v>
      </c>
      <c r="AA171" s="127">
        <v>8.2790384536115091</v>
      </c>
      <c r="AB171" s="127">
        <v>8.5401067542283293</v>
      </c>
      <c r="AC171" s="140">
        <v>8.7595724198875295</v>
      </c>
      <c r="AD171" s="138">
        <v>9.0141466970382194</v>
      </c>
      <c r="AE171" s="127">
        <v>9.3535854052971796</v>
      </c>
      <c r="AF171" s="127">
        <v>9.7912901933840502</v>
      </c>
      <c r="AG171" s="127">
        <v>10.128570565879</v>
      </c>
      <c r="AH171" s="127">
        <v>10.438410599101299</v>
      </c>
      <c r="AI171" s="128">
        <v>10.7221271631095</v>
      </c>
      <c r="AJ171" s="127">
        <v>10.9577851010422</v>
      </c>
      <c r="AK171" s="127">
        <v>11.391054366512799</v>
      </c>
      <c r="AL171" s="128">
        <v>12.0614933557596</v>
      </c>
      <c r="AM171" s="127">
        <v>12.4587364793367</v>
      </c>
      <c r="AN171" s="127">
        <v>12.98879807114</v>
      </c>
      <c r="AO171" s="129">
        <v>13.4750606598733</v>
      </c>
      <c r="AP171" s="72">
        <v>13.778639617762538</v>
      </c>
      <c r="AQ171" s="72">
        <v>14.056090352394209</v>
      </c>
      <c r="AR171" s="72">
        <v>14.52605132585275</v>
      </c>
      <c r="AS171" s="72">
        <v>14.743444228531544</v>
      </c>
      <c r="AT171" s="72">
        <v>14.970896687326249</v>
      </c>
      <c r="AU171" s="132">
        <v>15.306800000000001</v>
      </c>
      <c r="AV171" s="73">
        <f t="shared" si="0"/>
        <v>15.602837432042469</v>
      </c>
      <c r="AW171" s="73">
        <f t="shared" si="1"/>
        <v>16.024131261853292</v>
      </c>
      <c r="AX171" s="73">
        <f t="shared" si="2"/>
        <v>16.478498972523468</v>
      </c>
      <c r="AY171" s="73">
        <f t="shared" si="3"/>
        <v>17.09825034962099</v>
      </c>
      <c r="AZ171" s="73">
        <f t="shared" si="4"/>
        <v>17.638504610759043</v>
      </c>
      <c r="BA171" s="73">
        <f t="shared" si="5"/>
        <v>18.345026790421588</v>
      </c>
      <c r="BB171" s="73">
        <f t="shared" si="6"/>
        <v>19.08782232224122</v>
      </c>
      <c r="BC171" s="73">
        <f t="shared" si="7"/>
        <v>19.770141666277066</v>
      </c>
      <c r="BD171" s="73">
        <f t="shared" si="8"/>
        <v>20.721245123583852</v>
      </c>
      <c r="BE171" s="73">
        <f t="shared" si="9"/>
        <v>21.566732749760654</v>
      </c>
      <c r="BF171" s="73">
        <f t="shared" si="10"/>
        <v>22.283390550235641</v>
      </c>
      <c r="BG171" s="133">
        <f t="shared" si="11"/>
        <v>22.990787473908263</v>
      </c>
      <c r="BS171" s="133">
        <f t="shared" si="12"/>
        <v>37.700886841099063</v>
      </c>
      <c r="BT171" s="134"/>
    </row>
    <row r="172" spans="2:72" ht="15" hidden="1" customHeight="1" x14ac:dyDescent="0.35">
      <c r="B172" s="135">
        <v>38899</v>
      </c>
      <c r="C172" s="136">
        <v>21.1846343937924</v>
      </c>
      <c r="D172" s="72">
        <v>200607</v>
      </c>
      <c r="E172" s="137">
        <v>4.7204024455244902</v>
      </c>
      <c r="F172" s="138">
        <v>4.7952633079080602</v>
      </c>
      <c r="G172" s="127">
        <v>4.8943917592640798</v>
      </c>
      <c r="H172" s="127">
        <v>5.0105939062655498</v>
      </c>
      <c r="I172" s="127">
        <v>5.1436667716073297</v>
      </c>
      <c r="J172" s="127">
        <v>5.2174655434406603</v>
      </c>
      <c r="K172" s="139">
        <v>5.2796615660628898</v>
      </c>
      <c r="L172" s="127">
        <v>5.3711193634449304</v>
      </c>
      <c r="M172" s="127">
        <v>5.4464900292926197</v>
      </c>
      <c r="N172" s="139">
        <v>5.5498668428496103</v>
      </c>
      <c r="O172" s="127">
        <v>5.6339324900019498</v>
      </c>
      <c r="P172" s="127">
        <v>5.7114037349378997</v>
      </c>
      <c r="Q172" s="140">
        <v>5.8908545543069604</v>
      </c>
      <c r="R172" s="138">
        <v>5.9943777003397596</v>
      </c>
      <c r="S172" s="127">
        <v>6.1393837430638198</v>
      </c>
      <c r="T172" s="127">
        <v>6.2831105567251502</v>
      </c>
      <c r="U172" s="127">
        <v>6.4552069890840897</v>
      </c>
      <c r="V172" s="127">
        <v>6.5891767308905198</v>
      </c>
      <c r="W172" s="139">
        <v>6.8353929224490697</v>
      </c>
      <c r="X172" s="127">
        <v>7.0474003574849204</v>
      </c>
      <c r="Y172" s="127">
        <v>7.3215046866916298</v>
      </c>
      <c r="Z172" s="139">
        <v>7.7999127541430902</v>
      </c>
      <c r="AA172" s="127">
        <v>8.2204534080148708</v>
      </c>
      <c r="AB172" s="127">
        <v>8.4796743083108499</v>
      </c>
      <c r="AC172" s="140">
        <v>8.6975869668060408</v>
      </c>
      <c r="AD172" s="138">
        <v>8.9503597973614308</v>
      </c>
      <c r="AE172" s="127">
        <v>9.2873965319718792</v>
      </c>
      <c r="AF172" s="127">
        <v>9.7220039851313196</v>
      </c>
      <c r="AG172" s="127">
        <v>10.056897657031501</v>
      </c>
      <c r="AH172" s="127">
        <v>10.3645451660161</v>
      </c>
      <c r="AI172" s="128">
        <v>10.6462540635626</v>
      </c>
      <c r="AJ172" s="127">
        <v>10.880244412787199</v>
      </c>
      <c r="AK172" s="127">
        <v>11.310447730465</v>
      </c>
      <c r="AL172" s="128">
        <v>11.9761424853451</v>
      </c>
      <c r="AM172" s="127">
        <v>12.3705745932907</v>
      </c>
      <c r="AN172" s="127">
        <v>12.8968853047593</v>
      </c>
      <c r="AO172" s="129">
        <v>13.379706948497301</v>
      </c>
      <c r="AP172" s="72">
        <v>13.681137687461181</v>
      </c>
      <c r="AQ172" s="72">
        <v>13.956625094584435</v>
      </c>
      <c r="AR172" s="72">
        <v>14.423260478336758</v>
      </c>
      <c r="AS172" s="72">
        <v>14.639115041365704</v>
      </c>
      <c r="AT172" s="72">
        <v>14.864957975969377</v>
      </c>
      <c r="AU172" s="132">
        <v>15.198499999999999</v>
      </c>
      <c r="AV172" s="73">
        <f t="shared" si="0"/>
        <v>15.492426911845634</v>
      </c>
      <c r="AW172" s="73">
        <f t="shared" si="1"/>
        <v>15.910739535763124</v>
      </c>
      <c r="AX172" s="73">
        <f t="shared" si="2"/>
        <v>16.361891999494127</v>
      </c>
      <c r="AY172" s="73">
        <f t="shared" si="3"/>
        <v>16.977257823500036</v>
      </c>
      <c r="AZ172" s="73">
        <f t="shared" si="4"/>
        <v>17.513689077811886</v>
      </c>
      <c r="BA172" s="73">
        <f t="shared" si="5"/>
        <v>18.215211687253511</v>
      </c>
      <c r="BB172" s="73">
        <f t="shared" si="6"/>
        <v>18.952750967354483</v>
      </c>
      <c r="BC172" s="73">
        <f t="shared" si="7"/>
        <v>19.630242007945945</v>
      </c>
      <c r="BD172" s="73">
        <f t="shared" si="8"/>
        <v>20.574615162002463</v>
      </c>
      <c r="BE172" s="73">
        <f t="shared" si="9"/>
        <v>21.414119855329215</v>
      </c>
      <c r="BF172" s="73">
        <f t="shared" si="10"/>
        <v>22.125706362784697</v>
      </c>
      <c r="BG172" s="133">
        <f t="shared" si="11"/>
        <v>22.828097526276295</v>
      </c>
      <c r="BS172" s="133">
        <f t="shared" si="12"/>
        <v>37.434103664889108</v>
      </c>
      <c r="BT172" s="134"/>
    </row>
    <row r="173" spans="2:72" ht="15" hidden="1" customHeight="1" x14ac:dyDescent="0.35">
      <c r="B173" s="135">
        <v>38930</v>
      </c>
      <c r="C173" s="136">
        <v>21.320983829297599</v>
      </c>
      <c r="D173" s="72">
        <v>200608</v>
      </c>
      <c r="E173" s="137">
        <v>4.6902150857873597</v>
      </c>
      <c r="F173" s="138">
        <v>4.7645972068328604</v>
      </c>
      <c r="G173" s="127">
        <v>4.8630917236344002</v>
      </c>
      <c r="H173" s="127">
        <v>4.9785507484012301</v>
      </c>
      <c r="I173" s="127">
        <v>5.1107726018846602</v>
      </c>
      <c r="J173" s="127">
        <v>5.1840994245358596</v>
      </c>
      <c r="K173" s="139">
        <v>5.24589769850619</v>
      </c>
      <c r="L173" s="127">
        <v>5.3367706157933199</v>
      </c>
      <c r="M173" s="127">
        <v>5.4116592800680898</v>
      </c>
      <c r="N173" s="139">
        <v>5.5143749904468304</v>
      </c>
      <c r="O173" s="127">
        <v>5.5979030309096203</v>
      </c>
      <c r="P173" s="127">
        <v>5.6748788408975601</v>
      </c>
      <c r="Q173" s="140">
        <v>5.8531820575988496</v>
      </c>
      <c r="R173" s="138">
        <v>5.9560431646452603</v>
      </c>
      <c r="S173" s="127">
        <v>6.1001218818655598</v>
      </c>
      <c r="T173" s="127">
        <v>6.2429295507976104</v>
      </c>
      <c r="U173" s="127">
        <v>6.4139254123952503</v>
      </c>
      <c r="V173" s="127">
        <v>6.5470384067449796</v>
      </c>
      <c r="W173" s="139">
        <v>6.7916800256196499</v>
      </c>
      <c r="X173" s="127">
        <v>7.0023316557676196</v>
      </c>
      <c r="Y173" s="127">
        <v>7.2746830653691203</v>
      </c>
      <c r="Z173" s="139">
        <v>7.7500316740985804</v>
      </c>
      <c r="AA173" s="127">
        <v>8.1678829360913792</v>
      </c>
      <c r="AB173" s="127">
        <v>8.4254460975273897</v>
      </c>
      <c r="AC173" s="140">
        <v>8.6419651867476794</v>
      </c>
      <c r="AD173" s="138">
        <v>8.8931215143764994</v>
      </c>
      <c r="AE173" s="127">
        <v>9.2280028715017206</v>
      </c>
      <c r="AF173" s="127">
        <v>9.6598309744501591</v>
      </c>
      <c r="AG173" s="127">
        <v>9.9925829739264298</v>
      </c>
      <c r="AH173" s="127">
        <v>10.298263051927499</v>
      </c>
      <c r="AI173" s="128">
        <v>10.578170398032199</v>
      </c>
      <c r="AJ173" s="127">
        <v>10.8106643598347</v>
      </c>
      <c r="AK173" s="127">
        <v>11.2381164921081</v>
      </c>
      <c r="AL173" s="128">
        <v>11.8995540745813</v>
      </c>
      <c r="AM173" s="127">
        <v>12.291463756934601</v>
      </c>
      <c r="AN173" s="127">
        <v>12.8144086683546</v>
      </c>
      <c r="AO173" s="129">
        <v>13.2941426281893</v>
      </c>
      <c r="AP173" s="72">
        <v>13.593645692922426</v>
      </c>
      <c r="AQ173" s="72">
        <v>13.867371335544062</v>
      </c>
      <c r="AR173" s="72">
        <v>14.331022547849571</v>
      </c>
      <c r="AS173" s="72">
        <v>14.545496703292457</v>
      </c>
      <c r="AT173" s="72">
        <v>14.769895353856867</v>
      </c>
      <c r="AU173" s="132">
        <v>15.1013</v>
      </c>
      <c r="AV173" s="73">
        <f t="shared" si="0"/>
        <v>15.393351574565322</v>
      </c>
      <c r="AW173" s="73">
        <f t="shared" si="1"/>
        <v>15.808989055037628</v>
      </c>
      <c r="AX173" s="73">
        <f t="shared" si="2"/>
        <v>16.257256361861756</v>
      </c>
      <c r="AY173" s="73">
        <f t="shared" si="3"/>
        <v>16.868686871090251</v>
      </c>
      <c r="AZ173" s="73">
        <f t="shared" si="4"/>
        <v>17.401687603654214</v>
      </c>
      <c r="BA173" s="73">
        <f t="shared" si="5"/>
        <v>18.098723918628504</v>
      </c>
      <c r="BB173" s="73">
        <f t="shared" si="6"/>
        <v>18.83154657470735</v>
      </c>
      <c r="BC173" s="73">
        <f t="shared" si="7"/>
        <v>19.504705004679895</v>
      </c>
      <c r="BD173" s="73">
        <f t="shared" si="8"/>
        <v>20.443038815172688</v>
      </c>
      <c r="BE173" s="73">
        <f t="shared" si="9"/>
        <v>21.277174807319625</v>
      </c>
      <c r="BF173" s="73">
        <f t="shared" si="10"/>
        <v>21.984210660856814</v>
      </c>
      <c r="BG173" s="133">
        <f t="shared" si="11"/>
        <v>22.682109975406885</v>
      </c>
      <c r="BS173" s="133">
        <f t="shared" si="12"/>
        <v>37.194709510087627</v>
      </c>
      <c r="BT173" s="134"/>
    </row>
    <row r="174" spans="2:72" ht="15" hidden="1" customHeight="1" x14ac:dyDescent="0.35">
      <c r="B174" s="135">
        <v>38961</v>
      </c>
      <c r="C174" s="136">
        <v>21.2652387562181</v>
      </c>
      <c r="D174" s="72">
        <v>200609</v>
      </c>
      <c r="E174" s="137">
        <v>4.70251009858797</v>
      </c>
      <c r="F174" s="138">
        <v>4.77708720624147</v>
      </c>
      <c r="G174" s="127">
        <v>4.8758399183118204</v>
      </c>
      <c r="H174" s="127">
        <v>4.9916016094087601</v>
      </c>
      <c r="I174" s="127">
        <v>5.1241700715980496</v>
      </c>
      <c r="J174" s="127">
        <v>5.1976891144793802</v>
      </c>
      <c r="K174" s="139">
        <v>5.2596493875383699</v>
      </c>
      <c r="L174" s="127">
        <v>5.3507605206985103</v>
      </c>
      <c r="M174" s="127">
        <v>5.4258454994426701</v>
      </c>
      <c r="N174" s="139">
        <v>5.5288304706017399</v>
      </c>
      <c r="O174" s="127">
        <v>5.6125774729474998</v>
      </c>
      <c r="P174" s="127">
        <v>5.6897550686855203</v>
      </c>
      <c r="Q174" s="140">
        <v>5.8685256925934404</v>
      </c>
      <c r="R174" s="138">
        <v>5.97165644156558</v>
      </c>
      <c r="S174" s="127">
        <v>6.1161128492841002</v>
      </c>
      <c r="T174" s="127">
        <v>6.2592948767659102</v>
      </c>
      <c r="U174" s="127">
        <v>6.4307389899402301</v>
      </c>
      <c r="V174" s="127">
        <v>6.5642009290482504</v>
      </c>
      <c r="W174" s="139">
        <v>6.8094838557906003</v>
      </c>
      <c r="X174" s="127">
        <v>7.0206876918484804</v>
      </c>
      <c r="Y174" s="127">
        <v>7.29375304825329</v>
      </c>
      <c r="Z174" s="139">
        <v>7.7703477442350799</v>
      </c>
      <c r="AA174" s="127">
        <v>8.1892943689182793</v>
      </c>
      <c r="AB174" s="127">
        <v>8.4475327109822391</v>
      </c>
      <c r="AC174" s="140">
        <v>8.6646193871734507</v>
      </c>
      <c r="AD174" s="138">
        <v>8.9164341004427392</v>
      </c>
      <c r="AE174" s="127">
        <v>9.2521933214819203</v>
      </c>
      <c r="AF174" s="127">
        <v>9.6851534262589105</v>
      </c>
      <c r="AG174" s="127">
        <v>10.0187777077133</v>
      </c>
      <c r="AH174" s="127">
        <v>10.3252591008787</v>
      </c>
      <c r="AI174" s="128">
        <v>10.6059002010523</v>
      </c>
      <c r="AJ174" s="127">
        <v>10.8390036266393</v>
      </c>
      <c r="AK174" s="127">
        <v>11.2675762894944</v>
      </c>
      <c r="AL174" s="128">
        <v>11.930747776147699</v>
      </c>
      <c r="AM174" s="127">
        <v>12.3236848174756</v>
      </c>
      <c r="AN174" s="127">
        <v>12.8480005859379</v>
      </c>
      <c r="AO174" s="129">
        <v>13.3289921288619</v>
      </c>
      <c r="AP174" s="72">
        <v>13.629280316227401</v>
      </c>
      <c r="AQ174" s="72">
        <v>13.903723508091094</v>
      </c>
      <c r="AR174" s="72">
        <v>14.368590143887007</v>
      </c>
      <c r="AS174" s="72">
        <v>14.583626525675237</v>
      </c>
      <c r="AT174" s="72">
        <v>14.808613418832081</v>
      </c>
      <c r="AU174" s="132">
        <v>15.1409</v>
      </c>
      <c r="AV174" s="73">
        <f t="shared" si="0"/>
        <v>15.433703978707113</v>
      </c>
      <c r="AW174" s="73">
        <f t="shared" si="1"/>
        <v>15.850431018623782</v>
      </c>
      <c r="AX174" s="73">
        <f t="shared" si="2"/>
        <v>16.299873421296329</v>
      </c>
      <c r="AY174" s="73">
        <f t="shared" si="3"/>
        <v>16.912906745278551</v>
      </c>
      <c r="AZ174" s="73">
        <f t="shared" si="4"/>
        <v>17.447304695392187</v>
      </c>
      <c r="BA174" s="73">
        <f t="shared" si="5"/>
        <v>18.146168233693842</v>
      </c>
      <c r="BB174" s="73">
        <f t="shared" si="6"/>
        <v>18.880911924047719</v>
      </c>
      <c r="BC174" s="73">
        <f t="shared" si="7"/>
        <v>19.55583498343746</v>
      </c>
      <c r="BD174" s="73">
        <f t="shared" si="8"/>
        <v>20.496628558781168</v>
      </c>
      <c r="BE174" s="73">
        <f t="shared" si="9"/>
        <v>21.332951169774645</v>
      </c>
      <c r="BF174" s="73">
        <f t="shared" si="10"/>
        <v>22.041840459606487</v>
      </c>
      <c r="BG174" s="133">
        <f t="shared" si="11"/>
        <v>22.741569259766276</v>
      </c>
      <c r="BS174" s="133">
        <f t="shared" si="12"/>
        <v>37.292212379610049</v>
      </c>
      <c r="BT174" s="134"/>
    </row>
    <row r="175" spans="2:72" ht="15" hidden="1" customHeight="1" x14ac:dyDescent="0.35">
      <c r="B175" s="135">
        <v>38991</v>
      </c>
      <c r="C175" s="136">
        <v>21.3533762366276</v>
      </c>
      <c r="D175" s="72">
        <v>200610</v>
      </c>
      <c r="E175" s="137">
        <v>4.6831001754406199</v>
      </c>
      <c r="F175" s="138">
        <v>4.7573694611229298</v>
      </c>
      <c r="G175" s="127">
        <v>4.8557145648071796</v>
      </c>
      <c r="H175" s="127">
        <v>4.9709984418259996</v>
      </c>
      <c r="I175" s="127">
        <v>5.1030197188718498</v>
      </c>
      <c r="J175" s="127">
        <v>5.1762353070146903</v>
      </c>
      <c r="K175" s="139">
        <v>5.2379398349262898</v>
      </c>
      <c r="L175" s="127">
        <v>5.3286749008254599</v>
      </c>
      <c r="M175" s="127">
        <v>5.4034499613267197</v>
      </c>
      <c r="N175" s="139">
        <v>5.5060098551688696</v>
      </c>
      <c r="O175" s="127">
        <v>5.5894111861932902</v>
      </c>
      <c r="P175" s="127">
        <v>5.6662702262726201</v>
      </c>
      <c r="Q175" s="140">
        <v>5.8443029625421703</v>
      </c>
      <c r="R175" s="138">
        <v>5.9470080324897596</v>
      </c>
      <c r="S175" s="127">
        <v>6.0908681867791197</v>
      </c>
      <c r="T175" s="127">
        <v>6.2334592209209303</v>
      </c>
      <c r="U175" s="127">
        <v>6.4041956871171504</v>
      </c>
      <c r="V175" s="127">
        <v>6.5371067531963298</v>
      </c>
      <c r="W175" s="139">
        <v>6.7813772583473098</v>
      </c>
      <c r="X175" s="127">
        <v>6.9917093365268803</v>
      </c>
      <c r="Y175" s="127">
        <v>7.2636475975143604</v>
      </c>
      <c r="Z175" s="139">
        <v>7.7382751171950899</v>
      </c>
      <c r="AA175" s="127">
        <v>8.1554925118251003</v>
      </c>
      <c r="AB175" s="127">
        <v>8.4126649579594197</v>
      </c>
      <c r="AC175" s="140">
        <v>8.6288555944584608</v>
      </c>
      <c r="AD175" s="138">
        <v>8.8796309257531298</v>
      </c>
      <c r="AE175" s="127">
        <v>9.2140042782795906</v>
      </c>
      <c r="AF175" s="127">
        <v>9.6451773114324109</v>
      </c>
      <c r="AG175" s="127">
        <v>9.9774245364792193</v>
      </c>
      <c r="AH175" s="127">
        <v>10.2826409073134</v>
      </c>
      <c r="AI175" s="128">
        <v>10.562123642683501</v>
      </c>
      <c r="AJ175" s="127">
        <v>10.794264918380099</v>
      </c>
      <c r="AK175" s="127">
        <v>11.2210686190692</v>
      </c>
      <c r="AL175" s="128">
        <v>11.881502821310701</v>
      </c>
      <c r="AM175" s="127">
        <v>12.272817988870401</v>
      </c>
      <c r="AN175" s="127">
        <v>12.794969609131501</v>
      </c>
      <c r="AO175" s="129">
        <v>13.273975827476299</v>
      </c>
      <c r="AP175" s="72">
        <v>13.573024555379362</v>
      </c>
      <c r="AQ175" s="72">
        <v>13.846334964718253</v>
      </c>
      <c r="AR175" s="72">
        <v>14.309282832561433</v>
      </c>
      <c r="AS175" s="72">
        <v>14.523431637383982</v>
      </c>
      <c r="AT175" s="72">
        <v>14.747489882177764</v>
      </c>
      <c r="AU175" s="132">
        <v>15.0784</v>
      </c>
      <c r="AV175" s="73">
        <f t="shared" si="0"/>
        <v>15.370000339198526</v>
      </c>
      <c r="AW175" s="73">
        <f t="shared" si="1"/>
        <v>15.785007310545723</v>
      </c>
      <c r="AX175" s="73">
        <f t="shared" si="2"/>
        <v>16.232594609813461</v>
      </c>
      <c r="AY175" s="73">
        <f t="shared" si="3"/>
        <v>16.843097597984421</v>
      </c>
      <c r="AZ175" s="73">
        <f t="shared" si="4"/>
        <v>17.375289785021668</v>
      </c>
      <c r="BA175" s="73">
        <f t="shared" si="5"/>
        <v>18.071268717594776</v>
      </c>
      <c r="BB175" s="73">
        <f t="shared" si="6"/>
        <v>18.802979704506491</v>
      </c>
      <c r="BC175" s="73">
        <f t="shared" si="7"/>
        <v>19.475116974086433</v>
      </c>
      <c r="BD175" s="73">
        <f t="shared" si="8"/>
        <v>20.41202736138543</v>
      </c>
      <c r="BE175" s="73">
        <f t="shared" si="9"/>
        <v>21.24489799518684</v>
      </c>
      <c r="BF175" s="73">
        <f t="shared" si="10"/>
        <v>21.950861297333986</v>
      </c>
      <c r="BG175" s="133">
        <f t="shared" si="11"/>
        <v>22.647701920339372</v>
      </c>
      <c r="BS175" s="133">
        <f t="shared" si="12"/>
        <v>37.138286293092783</v>
      </c>
      <c r="BT175" s="134"/>
    </row>
    <row r="176" spans="2:72" ht="15" hidden="1" customHeight="1" x14ac:dyDescent="0.35">
      <c r="B176" s="135">
        <v>39022</v>
      </c>
      <c r="C176" s="136">
        <v>21.373715655183599</v>
      </c>
      <c r="D176" s="72">
        <v>200611</v>
      </c>
      <c r="E176" s="137">
        <v>4.6786436955217896</v>
      </c>
      <c r="F176" s="138">
        <v>4.7528423058890699</v>
      </c>
      <c r="G176" s="127">
        <v>4.85109382349503</v>
      </c>
      <c r="H176" s="127">
        <v>4.9662679953476898</v>
      </c>
      <c r="I176" s="127">
        <v>5.0981636397681402</v>
      </c>
      <c r="J176" s="127">
        <v>5.1713095553039299</v>
      </c>
      <c r="K176" s="139">
        <v>5.23295536463612</v>
      </c>
      <c r="L176" s="127">
        <v>5.3236040862368599</v>
      </c>
      <c r="M176" s="127">
        <v>5.39830799012325</v>
      </c>
      <c r="N176" s="139">
        <v>5.5007702870551798</v>
      </c>
      <c r="O176" s="127">
        <v>5.5840922526287304</v>
      </c>
      <c r="P176" s="127">
        <v>5.6608781529596301</v>
      </c>
      <c r="Q176" s="140">
        <v>5.8387414716885901</v>
      </c>
      <c r="R176" s="138">
        <v>5.9413488065750801</v>
      </c>
      <c r="S176" s="127">
        <v>6.0850720622578098</v>
      </c>
      <c r="T176" s="127">
        <v>6.2275274054990604</v>
      </c>
      <c r="U176" s="127">
        <v>6.3981013973503904</v>
      </c>
      <c r="V176" s="127">
        <v>6.5308859840729996</v>
      </c>
      <c r="W176" s="139">
        <v>6.7749240392314096</v>
      </c>
      <c r="X176" s="127">
        <v>6.9850559635283798</v>
      </c>
      <c r="Y176" s="127">
        <v>7.25673544563994</v>
      </c>
      <c r="Z176" s="139">
        <v>7.7309113055373802</v>
      </c>
      <c r="AA176" s="127">
        <v>8.1477316723714104</v>
      </c>
      <c r="AB176" s="127">
        <v>8.4046593909109895</v>
      </c>
      <c r="AC176" s="140">
        <v>8.6206442984710598</v>
      </c>
      <c r="AD176" s="138">
        <v>8.8711809897225606</v>
      </c>
      <c r="AE176" s="127">
        <v>9.2052361495828094</v>
      </c>
      <c r="AF176" s="127">
        <v>9.6359988746295002</v>
      </c>
      <c r="AG176" s="127">
        <v>9.9679299302519908</v>
      </c>
      <c r="AH176" s="127">
        <v>10.2728558544639</v>
      </c>
      <c r="AI176" s="128">
        <v>10.552072631569001</v>
      </c>
      <c r="AJ176" s="127">
        <v>10.783992999556</v>
      </c>
      <c r="AK176" s="127">
        <v>11.2103905500348</v>
      </c>
      <c r="AL176" s="128">
        <v>11.870196277195699</v>
      </c>
      <c r="AM176" s="127">
        <v>12.2611390657498</v>
      </c>
      <c r="AN176" s="127">
        <v>12.782793801869399</v>
      </c>
      <c r="AO176" s="129">
        <v>13.2613441936222</v>
      </c>
      <c r="AP176" s="72">
        <v>13.560108344087103</v>
      </c>
      <c r="AQ176" s="72">
        <v>13.833158668801449</v>
      </c>
      <c r="AR176" s="72">
        <v>14.295665991322254</v>
      </c>
      <c r="AS176" s="72">
        <v>14.509611010231076</v>
      </c>
      <c r="AT176" s="72">
        <v>14.733456039199622</v>
      </c>
      <c r="AU176" s="132">
        <v>15.064</v>
      </c>
      <c r="AV176" s="73">
        <f t="shared" si="0"/>
        <v>15.355374109714232</v>
      </c>
      <c r="AW176" s="73">
        <f t="shared" si="1"/>
        <v>15.769986156723981</v>
      </c>
      <c r="AX176" s="73">
        <f t="shared" si="2"/>
        <v>16.217147527923476</v>
      </c>
      <c r="AY176" s="73">
        <f t="shared" si="3"/>
        <v>16.827069556002783</v>
      </c>
      <c r="AZ176" s="73">
        <f t="shared" si="4"/>
        <v>17.358755304205573</v>
      </c>
      <c r="BA176" s="73">
        <f t="shared" si="5"/>
        <v>18.054071937015543</v>
      </c>
      <c r="BB176" s="73">
        <f t="shared" si="6"/>
        <v>18.785086621222344</v>
      </c>
      <c r="BC176" s="73">
        <f t="shared" si="7"/>
        <v>19.456584278978415</v>
      </c>
      <c r="BD176" s="73">
        <f t="shared" si="8"/>
        <v>20.392603093991891</v>
      </c>
      <c r="BE176" s="73">
        <f t="shared" si="9"/>
        <v>21.224681160665661</v>
      </c>
      <c r="BF176" s="73">
        <f t="shared" si="10"/>
        <v>21.929972661834483</v>
      </c>
      <c r="BG176" s="133">
        <f t="shared" si="11"/>
        <v>22.626150165084429</v>
      </c>
      <c r="BS176" s="133">
        <f t="shared" si="12"/>
        <v>37.102945168435099</v>
      </c>
      <c r="BT176" s="134"/>
    </row>
    <row r="177" spans="2:72" ht="15" hidden="1" customHeight="1" x14ac:dyDescent="0.35">
      <c r="B177" s="141">
        <v>39052</v>
      </c>
      <c r="C177" s="142">
        <v>21.458086576601101</v>
      </c>
      <c r="D177" s="109">
        <v>200612</v>
      </c>
      <c r="E177" s="143">
        <v>4.66024776454414</v>
      </c>
      <c r="F177" s="144">
        <v>4.7341546338420404</v>
      </c>
      <c r="G177" s="145">
        <v>4.8320198368974703</v>
      </c>
      <c r="H177" s="145">
        <v>4.9467411561172501</v>
      </c>
      <c r="I177" s="145">
        <v>5.0781182008475101</v>
      </c>
      <c r="J177" s="145">
        <v>5.1509765143984003</v>
      </c>
      <c r="K177" s="146">
        <v>5.2123799389440304</v>
      </c>
      <c r="L177" s="145">
        <v>5.30267223938207</v>
      </c>
      <c r="M177" s="145">
        <v>5.3770824154385499</v>
      </c>
      <c r="N177" s="146">
        <v>5.4791418414820701</v>
      </c>
      <c r="O177" s="145">
        <v>5.5621361939208303</v>
      </c>
      <c r="P177" s="145">
        <v>5.6386201802325298</v>
      </c>
      <c r="Q177" s="147">
        <v>5.8157841592494401</v>
      </c>
      <c r="R177" s="144">
        <v>5.9179880529736604</v>
      </c>
      <c r="S177" s="145">
        <v>6.0611462040526902</v>
      </c>
      <c r="T177" s="145">
        <v>6.2030414279875297</v>
      </c>
      <c r="U177" s="145">
        <v>6.3729447409872799</v>
      </c>
      <c r="V177" s="145">
        <v>6.5052072327928103</v>
      </c>
      <c r="W177" s="146">
        <v>6.7482857561914296</v>
      </c>
      <c r="X177" s="145">
        <v>6.9575914640403997</v>
      </c>
      <c r="Y177" s="145">
        <v>7.2282027312319501</v>
      </c>
      <c r="Z177" s="146">
        <v>7.7005141819207301</v>
      </c>
      <c r="AA177" s="145">
        <v>8.1156956552639699</v>
      </c>
      <c r="AB177" s="145">
        <v>8.3716131612539098</v>
      </c>
      <c r="AC177" s="147">
        <v>8.5867488390563196</v>
      </c>
      <c r="AD177" s="138">
        <v>8.8363004465998998</v>
      </c>
      <c r="AE177" s="127">
        <v>9.1690421369883506</v>
      </c>
      <c r="AF177" s="127">
        <v>9.5981111486699309</v>
      </c>
      <c r="AG177" s="127">
        <v>9.92873708657328</v>
      </c>
      <c r="AH177" s="127">
        <v>10.232464074379701</v>
      </c>
      <c r="AI177" s="128">
        <v>10.510583000719899</v>
      </c>
      <c r="AJ177" s="127">
        <v>10.741591482408399</v>
      </c>
      <c r="AK177" s="127">
        <v>11.1663124829256</v>
      </c>
      <c r="AL177" s="128">
        <v>11.823523923920501</v>
      </c>
      <c r="AM177" s="127">
        <v>12.212929566878</v>
      </c>
      <c r="AN177" s="127">
        <v>12.7325332118814</v>
      </c>
      <c r="AO177" s="129">
        <v>13.20920199423</v>
      </c>
      <c r="AP177" s="72">
        <v>13.506791435730502</v>
      </c>
      <c r="AQ177" s="72">
        <v>13.778768155517062</v>
      </c>
      <c r="AR177" s="72">
        <v>14.23945694828107</v>
      </c>
      <c r="AS177" s="72">
        <v>14.452560758058146</v>
      </c>
      <c r="AT177" s="72">
        <v>14.675525652104996</v>
      </c>
      <c r="AU177" s="132">
        <v>15.004799999999999</v>
      </c>
      <c r="AV177" s="73">
        <f t="shared" si="0"/>
        <v>15.294998406702586</v>
      </c>
      <c r="AW177" s="73">
        <f t="shared" si="1"/>
        <v>15.707980243100959</v>
      </c>
      <c r="AX177" s="73">
        <f t="shared" si="2"/>
        <v>16.153383423197266</v>
      </c>
      <c r="AY177" s="73">
        <f t="shared" si="3"/>
        <v>16.760907302526533</v>
      </c>
      <c r="AZ177" s="73">
        <f t="shared" si="4"/>
        <v>17.290502518737096</v>
      </c>
      <c r="BA177" s="73">
        <f t="shared" si="5"/>
        <v>17.983085240264824</v>
      </c>
      <c r="BB177" s="73">
        <f t="shared" si="6"/>
        <v>18.711225652236024</v>
      </c>
      <c r="BC177" s="73">
        <f t="shared" si="7"/>
        <v>19.380083052394458</v>
      </c>
      <c r="BD177" s="73">
        <f t="shared" si="8"/>
        <v>20.312421540664687</v>
      </c>
      <c r="BE177" s="73">
        <f t="shared" si="9"/>
        <v>21.141227964597807</v>
      </c>
      <c r="BF177" s="73">
        <f t="shared" si="10"/>
        <v>21.843746334359544</v>
      </c>
      <c r="BG177" s="133">
        <f t="shared" si="11"/>
        <v>22.537186541475947</v>
      </c>
      <c r="BS177" s="133">
        <f t="shared" si="12"/>
        <v>36.957060321713612</v>
      </c>
      <c r="BT177" s="134"/>
    </row>
    <row r="178" spans="2:72" ht="15" hidden="1" customHeight="1" x14ac:dyDescent="0.35">
      <c r="B178" s="119">
        <v>39083</v>
      </c>
      <c r="C178" s="120">
        <v>21.5334177564383</v>
      </c>
      <c r="D178" s="121">
        <v>200701</v>
      </c>
      <c r="E178" s="122">
        <v>4.6439446413517498</v>
      </c>
      <c r="F178" s="123">
        <v>4.7175929594189396</v>
      </c>
      <c r="G178" s="124">
        <v>4.8151157968873299</v>
      </c>
      <c r="H178" s="124">
        <v>4.9294357821234902</v>
      </c>
      <c r="I178" s="124">
        <v>5.0603532255078303</v>
      </c>
      <c r="J178" s="124">
        <v>5.1329566560307303</v>
      </c>
      <c r="K178" s="125">
        <v>5.1941452706251798</v>
      </c>
      <c r="L178" s="124">
        <v>5.2841216980513703</v>
      </c>
      <c r="M178" s="124">
        <v>5.35827156213983</v>
      </c>
      <c r="N178" s="125">
        <v>5.4599739497854296</v>
      </c>
      <c r="O178" s="124">
        <v>5.5426779599032701</v>
      </c>
      <c r="P178" s="124">
        <v>5.6188943793571298</v>
      </c>
      <c r="Q178" s="126">
        <v>5.7954385788427603</v>
      </c>
      <c r="R178" s="123">
        <v>5.8972849287722502</v>
      </c>
      <c r="S178" s="124">
        <v>6.0399422642099303</v>
      </c>
      <c r="T178" s="124">
        <v>6.1813410906498101</v>
      </c>
      <c r="U178" s="124">
        <v>6.3506500243842101</v>
      </c>
      <c r="V178" s="124">
        <v>6.4824498172504104</v>
      </c>
      <c r="W178" s="125">
        <v>6.7246779697433201</v>
      </c>
      <c r="X178" s="124">
        <v>6.9332514554203497</v>
      </c>
      <c r="Y178" s="124">
        <v>7.2029160328543602</v>
      </c>
      <c r="Z178" s="125">
        <v>7.6735751783107196</v>
      </c>
      <c r="AA178" s="124">
        <v>8.0873042064087493</v>
      </c>
      <c r="AB178" s="124">
        <v>8.3423264263885795</v>
      </c>
      <c r="AC178" s="126">
        <v>8.5567094868119398</v>
      </c>
      <c r="AD178" s="138">
        <v>8.8053880784116902</v>
      </c>
      <c r="AE178" s="127">
        <v>9.1369657258042007</v>
      </c>
      <c r="AF178" s="127">
        <v>9.5645337089334603</v>
      </c>
      <c r="AG178" s="127">
        <v>9.8940030054587993</v>
      </c>
      <c r="AH178" s="127">
        <v>10.1966674535143</v>
      </c>
      <c r="AI178" s="128">
        <v>10.473813425765499</v>
      </c>
      <c r="AJ178" s="127">
        <v>10.704013761637301</v>
      </c>
      <c r="AK178" s="127">
        <v>11.1272489444162</v>
      </c>
      <c r="AL178" s="128">
        <v>11.7821612374628</v>
      </c>
      <c r="AM178" s="127">
        <v>12.170204607749501</v>
      </c>
      <c r="AN178" s="127">
        <v>12.687990503426301</v>
      </c>
      <c r="AO178" s="129">
        <v>13.162991737122301</v>
      </c>
      <c r="AP178" s="72">
        <v>13.459540110085127</v>
      </c>
      <c r="AQ178" s="72">
        <v>13.730565363299055</v>
      </c>
      <c r="AR178" s="72">
        <v>14.189642510819882</v>
      </c>
      <c r="AS178" s="72">
        <v>14.402000811379615</v>
      </c>
      <c r="AT178" s="72">
        <v>14.624185698800449</v>
      </c>
      <c r="AU178" s="132">
        <v>14.952299999999999</v>
      </c>
      <c r="AV178" s="73">
        <f t="shared" si="0"/>
        <v>15.241491328141381</v>
      </c>
      <c r="AW178" s="73">
        <f t="shared" si="1"/>
        <v>15.65302841436869</v>
      </c>
      <c r="AX178" s="73">
        <f t="shared" si="2"/>
        <v>16.096873423465883</v>
      </c>
      <c r="AY178" s="73">
        <f t="shared" si="3"/>
        <v>16.702271978746417</v>
      </c>
      <c r="AZ178" s="73">
        <f t="shared" si="4"/>
        <v>17.23001449173427</v>
      </c>
      <c r="BA178" s="73">
        <f t="shared" si="5"/>
        <v>17.920174324608762</v>
      </c>
      <c r="BB178" s="73">
        <f t="shared" si="6"/>
        <v>18.64576745509676</v>
      </c>
      <c r="BC178" s="73">
        <f t="shared" si="7"/>
        <v>19.312284965802132</v>
      </c>
      <c r="BD178" s="73">
        <f t="shared" si="8"/>
        <v>20.24136181864024</v>
      </c>
      <c r="BE178" s="73">
        <f t="shared" si="9"/>
        <v>21.067268797326083</v>
      </c>
      <c r="BF178" s="73">
        <f t="shared" si="10"/>
        <v>21.767329520175934</v>
      </c>
      <c r="BG178" s="133">
        <f t="shared" si="11"/>
        <v>22.45834383886443</v>
      </c>
      <c r="BS178" s="133">
        <f t="shared" si="12"/>
        <v>36.827772022529572</v>
      </c>
      <c r="BT178" s="134"/>
    </row>
    <row r="179" spans="2:72" ht="15" hidden="1" customHeight="1" x14ac:dyDescent="0.35">
      <c r="B179" s="135">
        <v>39114</v>
      </c>
      <c r="C179" s="136">
        <v>21.711952652652201</v>
      </c>
      <c r="D179" s="72">
        <v>200702</v>
      </c>
      <c r="E179" s="137">
        <v>4.60575801724515</v>
      </c>
      <c r="F179" s="138">
        <v>4.6788007336406396</v>
      </c>
      <c r="G179" s="127">
        <v>4.7755216520027899</v>
      </c>
      <c r="H179" s="127">
        <v>4.8889015971133096</v>
      </c>
      <c r="I179" s="127">
        <v>5.0187425213774697</v>
      </c>
      <c r="J179" s="127">
        <v>5.0907489422190801</v>
      </c>
      <c r="K179" s="139">
        <v>5.1514344098542999</v>
      </c>
      <c r="L179" s="127">
        <v>5.2406709714384299</v>
      </c>
      <c r="M179" s="127">
        <v>5.3142111096997802</v>
      </c>
      <c r="N179" s="139">
        <v>5.4150772102774498</v>
      </c>
      <c r="O179" s="127">
        <v>5.49710115480657</v>
      </c>
      <c r="P179" s="127">
        <v>5.5726908553856003</v>
      </c>
      <c r="Q179" s="140">
        <v>5.7477833521691899</v>
      </c>
      <c r="R179" s="138">
        <v>5.8487922312453904</v>
      </c>
      <c r="S179" s="127">
        <v>5.9902765117771404</v>
      </c>
      <c r="T179" s="127">
        <v>6.1305126318862202</v>
      </c>
      <c r="U179" s="127">
        <v>6.2984293576789501</v>
      </c>
      <c r="V179" s="127">
        <v>6.4291453759663799</v>
      </c>
      <c r="W179" s="139">
        <v>6.6693817141458904</v>
      </c>
      <c r="X179" s="127">
        <v>6.8762401239744202</v>
      </c>
      <c r="Y179" s="127">
        <v>7.1436872805198099</v>
      </c>
      <c r="Z179" s="139">
        <v>7.6104762498095901</v>
      </c>
      <c r="AA179" s="127">
        <v>8.0208032315659601</v>
      </c>
      <c r="AB179" s="127">
        <v>8.2737284330829794</v>
      </c>
      <c r="AC179" s="140">
        <v>8.4863486461910806</v>
      </c>
      <c r="AD179" s="138">
        <v>8.7329823822565409</v>
      </c>
      <c r="AE179" s="127">
        <v>9.0618335046878506</v>
      </c>
      <c r="AF179" s="127">
        <v>9.4858856453356104</v>
      </c>
      <c r="AG179" s="127">
        <v>9.8126457536270806</v>
      </c>
      <c r="AH179" s="127">
        <v>10.112821426643</v>
      </c>
      <c r="AI179" s="128">
        <v>10.3876884593542</v>
      </c>
      <c r="AJ179" s="127">
        <v>10.615995884268999</v>
      </c>
      <c r="AK179" s="127">
        <v>11.0357508526867</v>
      </c>
      <c r="AL179" s="128">
        <v>11.6852778770687</v>
      </c>
      <c r="AM179" s="127">
        <v>12.0701304112317</v>
      </c>
      <c r="AN179" s="127">
        <v>12.5836586128805</v>
      </c>
      <c r="AO179" s="129">
        <v>13.054753965916399</v>
      </c>
      <c r="AP179" s="72">
        <v>13.348863855623598</v>
      </c>
      <c r="AQ179" s="72">
        <v>13.617660499268041</v>
      </c>
      <c r="AR179" s="72">
        <v>14.072962708062811</v>
      </c>
      <c r="AS179" s="72">
        <v>14.283574810675397</v>
      </c>
      <c r="AT179" s="72">
        <v>14.503932697252475</v>
      </c>
      <c r="AU179" s="132">
        <v>14.8293</v>
      </c>
      <c r="AV179" s="73">
        <f t="shared" si="0"/>
        <v>15.116162293210827</v>
      </c>
      <c r="AW179" s="73">
        <f t="shared" si="1"/>
        <v>15.524315357183058</v>
      </c>
      <c r="AX179" s="73">
        <f t="shared" si="2"/>
        <v>15.964510679681263</v>
      </c>
      <c r="AY179" s="73">
        <f t="shared" si="3"/>
        <v>16.564931112083393</v>
      </c>
      <c r="AZ179" s="73">
        <f t="shared" si="4"/>
        <v>17.088334058921149</v>
      </c>
      <c r="BA179" s="73">
        <f t="shared" si="5"/>
        <v>17.772818786654039</v>
      </c>
      <c r="BB179" s="73">
        <f t="shared" si="6"/>
        <v>18.492445448058504</v>
      </c>
      <c r="BC179" s="73">
        <f t="shared" si="7"/>
        <v>19.1534822617256</v>
      </c>
      <c r="BD179" s="73">
        <f t="shared" si="8"/>
        <v>20.0749194221717</v>
      </c>
      <c r="BE179" s="73">
        <f t="shared" si="9"/>
        <v>20.894035062506681</v>
      </c>
      <c r="BF179" s="73">
        <f t="shared" si="10"/>
        <v>21.588339266332337</v>
      </c>
      <c r="BG179" s="133">
        <f t="shared" si="11"/>
        <v>22.273671453540395</v>
      </c>
      <c r="BS179" s="133">
        <f t="shared" si="12"/>
        <v>36.524941477482841</v>
      </c>
      <c r="BT179" s="134"/>
    </row>
    <row r="180" spans="2:72" ht="15" hidden="1" customHeight="1" x14ac:dyDescent="0.35">
      <c r="B180" s="135">
        <v>39142</v>
      </c>
      <c r="C180" s="136">
        <v>21.847548776359002</v>
      </c>
      <c r="D180" s="72">
        <v>200703</v>
      </c>
      <c r="E180" s="137">
        <v>4.5771725251030899</v>
      </c>
      <c r="F180" s="138">
        <v>4.6497619041786997</v>
      </c>
      <c r="G180" s="127">
        <v>4.7458825272058602</v>
      </c>
      <c r="H180" s="127">
        <v>4.8585587832563197</v>
      </c>
      <c r="I180" s="127">
        <v>4.9875938539115001</v>
      </c>
      <c r="J180" s="127">
        <v>5.0591533691689703</v>
      </c>
      <c r="K180" s="139">
        <v>5.1194621943597198</v>
      </c>
      <c r="L180" s="127">
        <v>5.2081449120335996</v>
      </c>
      <c r="M180" s="127">
        <v>5.2812286257419201</v>
      </c>
      <c r="N180" s="139">
        <v>5.3814687040416702</v>
      </c>
      <c r="O180" s="127">
        <v>5.4629835695412403</v>
      </c>
      <c r="P180" s="127">
        <v>5.5381041250232297</v>
      </c>
      <c r="Q180" s="140">
        <v>5.7121099157375497</v>
      </c>
      <c r="R180" s="138">
        <v>5.8124918863855797</v>
      </c>
      <c r="S180" s="127">
        <v>5.95309804918422</v>
      </c>
      <c r="T180" s="127">
        <v>6.0924637982285601</v>
      </c>
      <c r="U180" s="127">
        <v>6.2593383541487704</v>
      </c>
      <c r="V180" s="127">
        <v>6.3892430875837203</v>
      </c>
      <c r="W180" s="139">
        <v>6.6279884064930998</v>
      </c>
      <c r="X180" s="127">
        <v>6.8335629561130498</v>
      </c>
      <c r="Y180" s="127">
        <v>7.0993502103007398</v>
      </c>
      <c r="Z180" s="139">
        <v>7.5632420685474102</v>
      </c>
      <c r="AA180" s="127">
        <v>7.9710223688088497</v>
      </c>
      <c r="AB180" s="127">
        <v>8.2223777980248798</v>
      </c>
      <c r="AC180" s="140">
        <v>8.4336783904737391</v>
      </c>
      <c r="AD180" s="138">
        <v>8.6787814020204905</v>
      </c>
      <c r="AE180" s="127">
        <v>9.0055915203128496</v>
      </c>
      <c r="AF180" s="127">
        <v>9.4270117946990908</v>
      </c>
      <c r="AG180" s="127">
        <v>9.7517438766650493</v>
      </c>
      <c r="AH180" s="127">
        <v>10.050056518816101</v>
      </c>
      <c r="AI180" s="128">
        <v>10.323217597941699</v>
      </c>
      <c r="AJ180" s="127">
        <v>10.5501080400111</v>
      </c>
      <c r="AK180" s="127">
        <v>10.9672578124314</v>
      </c>
      <c r="AL180" s="128">
        <v>11.6127535677841</v>
      </c>
      <c r="AM180" s="127">
        <v>11.995217526809199</v>
      </c>
      <c r="AN180" s="127">
        <v>12.505558531840601</v>
      </c>
      <c r="AO180" s="129">
        <v>12.973730046398201</v>
      </c>
      <c r="AP180" s="72">
        <v>13.266014552333749</v>
      </c>
      <c r="AQ180" s="72">
        <v>13.53314291807129</v>
      </c>
      <c r="AR180" s="72">
        <v>13.985619308040354</v>
      </c>
      <c r="AS180" s="72">
        <v>14.194924253268271</v>
      </c>
      <c r="AT180" s="72">
        <v>14.413914495559302</v>
      </c>
      <c r="AU180" s="132">
        <v>14.737299999999999</v>
      </c>
      <c r="AV180" s="73">
        <f t="shared" si="0"/>
        <v>15.022344307803683</v>
      </c>
      <c r="AW180" s="73">
        <f t="shared" si="1"/>
        <v>15.42796418263327</v>
      </c>
      <c r="AX180" s="73">
        <f t="shared" si="2"/>
        <v>15.865427446719996</v>
      </c>
      <c r="AY180" s="73">
        <f t="shared" si="3"/>
        <v>16.462121388610012</v>
      </c>
      <c r="AZ180" s="73">
        <f t="shared" si="4"/>
        <v>16.982275851535249</v>
      </c>
      <c r="BA180" s="73">
        <f t="shared" si="5"/>
        <v>17.662512346353449</v>
      </c>
      <c r="BB180" s="73">
        <f t="shared" si="6"/>
        <v>18.377672667538178</v>
      </c>
      <c r="BC180" s="73">
        <f t="shared" si="7"/>
        <v>19.034606777031076</v>
      </c>
      <c r="BD180" s="73">
        <f t="shared" si="8"/>
        <v>19.950325066748249</v>
      </c>
      <c r="BE180" s="73">
        <f t="shared" si="9"/>
        <v>20.764356891647733</v>
      </c>
      <c r="BF180" s="73">
        <f t="shared" si="10"/>
        <v>21.454351918289447</v>
      </c>
      <c r="BG180" s="133">
        <f t="shared" si="11"/>
        <v>22.135430612852261</v>
      </c>
      <c r="BS180" s="133">
        <f t="shared" si="12"/>
        <v>36.29825057802946</v>
      </c>
      <c r="BT180" s="134"/>
    </row>
    <row r="181" spans="2:72" ht="15" hidden="1" customHeight="1" x14ac:dyDescent="0.35">
      <c r="B181" s="135">
        <v>39173</v>
      </c>
      <c r="C181" s="136">
        <v>22.225711299141299</v>
      </c>
      <c r="D181" s="72">
        <v>200704</v>
      </c>
      <c r="E181" s="137">
        <v>4.4992935728389298</v>
      </c>
      <c r="F181" s="138">
        <v>4.5706478696105801</v>
      </c>
      <c r="G181" s="127">
        <v>4.6651330346402</v>
      </c>
      <c r="H181" s="127">
        <v>4.7758921445227704</v>
      </c>
      <c r="I181" s="127">
        <v>4.9027317296346702</v>
      </c>
      <c r="J181" s="127">
        <v>4.97307368535244</v>
      </c>
      <c r="K181" s="139">
        <v>5.0323563774681599</v>
      </c>
      <c r="L181" s="127">
        <v>5.1195301904419201</v>
      </c>
      <c r="M181" s="127">
        <v>5.1913704109194398</v>
      </c>
      <c r="N181" s="139">
        <v>5.2899049401646101</v>
      </c>
      <c r="O181" s="127">
        <v>5.3700328594032998</v>
      </c>
      <c r="P181" s="127">
        <v>5.4438752655207301</v>
      </c>
      <c r="Q181" s="140">
        <v>5.6149204099857704</v>
      </c>
      <c r="R181" s="138">
        <v>5.7135944173317101</v>
      </c>
      <c r="S181" s="127">
        <v>5.8518082165957397</v>
      </c>
      <c r="T181" s="127">
        <v>5.9888027073015397</v>
      </c>
      <c r="U181" s="127">
        <v>6.1528379523801098</v>
      </c>
      <c r="V181" s="127">
        <v>6.2805324032708496</v>
      </c>
      <c r="W181" s="139">
        <v>6.5152155560301299</v>
      </c>
      <c r="X181" s="127">
        <v>6.7172923282670398</v>
      </c>
      <c r="Y181" s="127">
        <v>6.9785573074546496</v>
      </c>
      <c r="Z181" s="139">
        <v>7.4345562117683004</v>
      </c>
      <c r="AA181" s="127">
        <v>7.83539827617252</v>
      </c>
      <c r="AB181" s="127">
        <v>8.0824769827249696</v>
      </c>
      <c r="AC181" s="140">
        <v>8.2901823712215101</v>
      </c>
      <c r="AD181" s="138">
        <v>8.5311150427534592</v>
      </c>
      <c r="AE181" s="127">
        <v>8.8523646038541592</v>
      </c>
      <c r="AF181" s="127">
        <v>9.2666145631054402</v>
      </c>
      <c r="AG181" s="127">
        <v>9.5858214449240702</v>
      </c>
      <c r="AH181" s="127">
        <v>9.8790584042402791</v>
      </c>
      <c r="AI181" s="128">
        <v>10.1475717453737</v>
      </c>
      <c r="AJ181" s="127">
        <v>10.3706017277794</v>
      </c>
      <c r="AK181" s="127">
        <v>10.780653846127199</v>
      </c>
      <c r="AL181" s="128">
        <v>11.415166722236799</v>
      </c>
      <c r="AM181" s="127">
        <v>11.7911231938896</v>
      </c>
      <c r="AN181" s="127">
        <v>12.2927809293805</v>
      </c>
      <c r="AO181" s="129">
        <v>12.752986673184701</v>
      </c>
      <c r="AP181" s="72">
        <v>13.040298062865489</v>
      </c>
      <c r="AQ181" s="72">
        <v>13.302881335069941</v>
      </c>
      <c r="AR181" s="72">
        <v>13.747659001212931</v>
      </c>
      <c r="AS181" s="72">
        <v>13.953402697711711</v>
      </c>
      <c r="AT181" s="72">
        <v>14.168666899410617</v>
      </c>
      <c r="AU181" s="132">
        <v>14.486499999999999</v>
      </c>
      <c r="AV181" s="73">
        <f t="shared" si="0"/>
        <v>14.766744496167382</v>
      </c>
      <c r="AW181" s="73">
        <f t="shared" si="1"/>
        <v>15.165462894005223</v>
      </c>
      <c r="AX181" s="73">
        <f t="shared" si="2"/>
        <v>15.595482877229305</v>
      </c>
      <c r="AY181" s="73">
        <f t="shared" si="3"/>
        <v>16.182024285265303</v>
      </c>
      <c r="AZ181" s="73">
        <f t="shared" si="4"/>
        <v>16.693328506176293</v>
      </c>
      <c r="BA181" s="73">
        <f t="shared" si="5"/>
        <v>17.361991020503751</v>
      </c>
      <c r="BB181" s="73">
        <f t="shared" si="6"/>
        <v>18.06498314479197</v>
      </c>
      <c r="BC181" s="73">
        <f t="shared" si="7"/>
        <v>18.710739755540107</v>
      </c>
      <c r="BD181" s="73">
        <f t="shared" si="8"/>
        <v>19.610877426309408</v>
      </c>
      <c r="BE181" s="73">
        <f t="shared" si="9"/>
        <v>20.411058791064519</v>
      </c>
      <c r="BF181" s="73">
        <f t="shared" si="10"/>
        <v>21.089313799289268</v>
      </c>
      <c r="BG181" s="133">
        <f t="shared" si="11"/>
        <v>21.758804183634126</v>
      </c>
      <c r="BS181" s="133">
        <f t="shared" si="12"/>
        <v>35.680648836225949</v>
      </c>
      <c r="BT181" s="134"/>
    </row>
    <row r="182" spans="2:72" ht="15" hidden="1" customHeight="1" x14ac:dyDescent="0.35">
      <c r="B182" s="135">
        <v>39203</v>
      </c>
      <c r="C182" s="136">
        <v>22.5707281027953</v>
      </c>
      <c r="D182" s="72">
        <v>200705</v>
      </c>
      <c r="E182" s="137">
        <v>4.4305172409398503</v>
      </c>
      <c r="F182" s="138">
        <v>4.5007808138639103</v>
      </c>
      <c r="G182" s="127">
        <v>4.5938216759236497</v>
      </c>
      <c r="H182" s="127">
        <v>4.7028877188438596</v>
      </c>
      <c r="I182" s="127">
        <v>4.8277884303832002</v>
      </c>
      <c r="J182" s="127">
        <v>4.8970551369280502</v>
      </c>
      <c r="K182" s="139">
        <v>4.9554316320946796</v>
      </c>
      <c r="L182" s="127">
        <v>5.04127290363789</v>
      </c>
      <c r="M182" s="127">
        <v>5.1120149724239701</v>
      </c>
      <c r="N182" s="139">
        <v>5.2090433000005598</v>
      </c>
      <c r="O182" s="127">
        <v>5.2879463815444501</v>
      </c>
      <c r="P182" s="127">
        <v>5.3606600305027596</v>
      </c>
      <c r="Q182" s="140">
        <v>5.5290905739343303</v>
      </c>
      <c r="R182" s="138">
        <v>5.6262562475453803</v>
      </c>
      <c r="S182" s="127">
        <v>5.7623573066698102</v>
      </c>
      <c r="T182" s="127">
        <v>5.89725769562195</v>
      </c>
      <c r="U182" s="127">
        <v>6.0587854931921301</v>
      </c>
      <c r="V182" s="127">
        <v>6.1845280030072498</v>
      </c>
      <c r="W182" s="139">
        <v>6.41562378229467</v>
      </c>
      <c r="X182" s="127">
        <v>6.6146116031369999</v>
      </c>
      <c r="Y182" s="127">
        <v>6.8718828782838903</v>
      </c>
      <c r="Z182" s="139">
        <v>7.3209113701359101</v>
      </c>
      <c r="AA182" s="127">
        <v>7.7156261511312403</v>
      </c>
      <c r="AB182" s="127">
        <v>7.9589280054174498</v>
      </c>
      <c r="AC182" s="140">
        <v>8.1634584033281996</v>
      </c>
      <c r="AD182" s="138">
        <v>8.4007081710632807</v>
      </c>
      <c r="AE182" s="127">
        <v>8.71704710206639</v>
      </c>
      <c r="AF182" s="127">
        <v>9.1249648244397203</v>
      </c>
      <c r="AG182" s="127">
        <v>9.4392923006154401</v>
      </c>
      <c r="AH182" s="127">
        <v>9.7280468312764494</v>
      </c>
      <c r="AI182" s="128">
        <v>9.9924556696985007</v>
      </c>
      <c r="AJ182" s="127">
        <v>10.2120764093319</v>
      </c>
      <c r="AK182" s="127">
        <v>10.6158604591194</v>
      </c>
      <c r="AL182" s="128">
        <v>11.240674153023001</v>
      </c>
      <c r="AM182" s="127">
        <v>11.6108837431587</v>
      </c>
      <c r="AN182" s="127">
        <v>12.1048731239717</v>
      </c>
      <c r="AO182" s="129">
        <v>12.558044149443999</v>
      </c>
      <c r="AP182" s="72">
        <v>12.840963688898718</v>
      </c>
      <c r="AQ182" s="72">
        <v>13.099533105597207</v>
      </c>
      <c r="AR182" s="72">
        <v>13.537511887450314</v>
      </c>
      <c r="AS182" s="72">
        <v>13.740110579844014</v>
      </c>
      <c r="AT182" s="72">
        <v>13.95208424671954</v>
      </c>
      <c r="AU182" s="132">
        <v>14.2651</v>
      </c>
      <c r="AV182" s="73">
        <f t="shared" si="0"/>
        <v>14.541019612005936</v>
      </c>
      <c r="AW182" s="73">
        <f t="shared" si="1"/>
        <v>14.933643188863543</v>
      </c>
      <c r="AX182" s="73">
        <f t="shared" si="2"/>
        <v>15.357089874166368</v>
      </c>
      <c r="AY182" s="73">
        <f t="shared" si="3"/>
        <v>15.934665393247009</v>
      </c>
      <c r="AZ182" s="73">
        <f t="shared" si="4"/>
        <v>16.438153803024655</v>
      </c>
      <c r="BA182" s="73">
        <f t="shared" si="5"/>
        <v>17.09659512278693</v>
      </c>
      <c r="BB182" s="73">
        <f t="shared" si="6"/>
        <v>17.788841289097572</v>
      </c>
      <c r="BC182" s="73">
        <f t="shared" si="7"/>
        <v>18.424726845586225</v>
      </c>
      <c r="BD182" s="73">
        <f t="shared" si="8"/>
        <v>19.31110498584313</v>
      </c>
      <c r="BE182" s="73">
        <f t="shared" si="9"/>
        <v>20.099054755075318</v>
      </c>
      <c r="BF182" s="73">
        <f t="shared" si="10"/>
        <v>20.766941937595277</v>
      </c>
      <c r="BG182" s="133">
        <f t="shared" si="11"/>
        <v>21.426198472529883</v>
      </c>
      <c r="BS182" s="133">
        <f t="shared" si="12"/>
        <v>35.135233404445934</v>
      </c>
      <c r="BT182" s="134"/>
    </row>
    <row r="183" spans="2:72" ht="15" hidden="1" customHeight="1" x14ac:dyDescent="0.35">
      <c r="B183" s="135">
        <v>39234</v>
      </c>
      <c r="C183" s="136">
        <v>23.0099088812456</v>
      </c>
      <c r="D183" s="72">
        <v>200706</v>
      </c>
      <c r="E183" s="137">
        <v>4.3459537591435504</v>
      </c>
      <c r="F183" s="138">
        <v>4.4148762398098098</v>
      </c>
      <c r="G183" s="127">
        <v>4.5061412687518203</v>
      </c>
      <c r="H183" s="127">
        <v>4.6131256124406601</v>
      </c>
      <c r="I183" s="127">
        <v>4.7356423948646702</v>
      </c>
      <c r="J183" s="127">
        <v>4.80358703593512</v>
      </c>
      <c r="K183" s="139">
        <v>4.8608493226656</v>
      </c>
      <c r="L183" s="127">
        <v>4.9450521767490097</v>
      </c>
      <c r="M183" s="127">
        <v>5.0144440204212497</v>
      </c>
      <c r="N183" s="139">
        <v>5.1096204077464904</v>
      </c>
      <c r="O183" s="127">
        <v>5.1870174982430797</v>
      </c>
      <c r="P183" s="127">
        <v>5.25834329133815</v>
      </c>
      <c r="Q183" s="140">
        <v>5.4235590694457496</v>
      </c>
      <c r="R183" s="138">
        <v>5.5188701813375198</v>
      </c>
      <c r="S183" s="127">
        <v>5.6523735348646502</v>
      </c>
      <c r="T183" s="127">
        <v>5.7846991349230601</v>
      </c>
      <c r="U183" s="127">
        <v>5.9431439170739102</v>
      </c>
      <c r="V183" s="127">
        <v>6.0664864307121702</v>
      </c>
      <c r="W183" s="139">
        <v>6.2931713787890899</v>
      </c>
      <c r="X183" s="127">
        <v>6.48836119997351</v>
      </c>
      <c r="Y183" s="127">
        <v>6.7407220428594501</v>
      </c>
      <c r="Z183" s="139">
        <v>7.1811801103948998</v>
      </c>
      <c r="AA183" s="127">
        <v>7.5683611307969896</v>
      </c>
      <c r="AB183" s="127">
        <v>7.80701918148036</v>
      </c>
      <c r="AC183" s="140">
        <v>8.0076457908174596</v>
      </c>
      <c r="AD183" s="138">
        <v>8.2403672686658407</v>
      </c>
      <c r="AE183" s="127">
        <v>8.55066836706869</v>
      </c>
      <c r="AF183" s="127">
        <v>8.9508003296730401</v>
      </c>
      <c r="AG183" s="127">
        <v>9.2591283650692393</v>
      </c>
      <c r="AH183" s="127">
        <v>9.5423715553676605</v>
      </c>
      <c r="AI183" s="128">
        <v>9.8017337297595901</v>
      </c>
      <c r="AJ183" s="127">
        <v>10.0171626576003</v>
      </c>
      <c r="AK183" s="127">
        <v>10.4132398453474</v>
      </c>
      <c r="AL183" s="128">
        <v>11.026127974230601</v>
      </c>
      <c r="AM183" s="127">
        <v>11.3892715243909</v>
      </c>
      <c r="AN183" s="127">
        <v>11.8738323306741</v>
      </c>
      <c r="AO183" s="129">
        <v>12.3183538649744</v>
      </c>
      <c r="AP183" s="72">
        <v>12.595873434171988</v>
      </c>
      <c r="AQ183" s="72">
        <v>12.849507641509366</v>
      </c>
      <c r="AR183" s="72">
        <v>13.2791269003695</v>
      </c>
      <c r="AS183" s="72">
        <v>13.477858673867617</v>
      </c>
      <c r="AT183" s="72">
        <v>13.685786485520081</v>
      </c>
      <c r="AU183" s="132">
        <v>13.992800000000001</v>
      </c>
      <c r="AV183" s="73">
        <f t="shared" si="0"/>
        <v>14.263481080861776</v>
      </c>
      <c r="AW183" s="73">
        <f t="shared" si="1"/>
        <v>14.64861081108956</v>
      </c>
      <c r="AX183" s="73">
        <f t="shared" si="2"/>
        <v>15.063975341619706</v>
      </c>
      <c r="AY183" s="73">
        <f t="shared" si="3"/>
        <v>15.630526911522937</v>
      </c>
      <c r="AZ183" s="73">
        <f t="shared" si="4"/>
        <v>16.124405442665768</v>
      </c>
      <c r="BA183" s="73">
        <f t="shared" si="5"/>
        <v>16.77027936058089</v>
      </c>
      <c r="BB183" s="73">
        <f t="shared" si="6"/>
        <v>17.449312905678273</v>
      </c>
      <c r="BC183" s="73">
        <f t="shared" si="7"/>
        <v>18.073061573005596</v>
      </c>
      <c r="BD183" s="73">
        <f t="shared" si="8"/>
        <v>18.942521773967371</v>
      </c>
      <c r="BE183" s="73">
        <f t="shared" si="9"/>
        <v>19.715432266216016</v>
      </c>
      <c r="BF183" s="73">
        <f t="shared" si="10"/>
        <v>20.37057175754563</v>
      </c>
      <c r="BG183" s="133">
        <f t="shared" si="11"/>
        <v>21.017245330952431</v>
      </c>
      <c r="BS183" s="133">
        <f t="shared" si="12"/>
        <v>34.464621485153437</v>
      </c>
      <c r="BT183" s="134"/>
    </row>
    <row r="184" spans="2:72" ht="15" hidden="1" customHeight="1" x14ac:dyDescent="0.35">
      <c r="B184" s="135">
        <v>39264</v>
      </c>
      <c r="C184" s="136">
        <v>23.531953957516802</v>
      </c>
      <c r="D184" s="72">
        <v>200707</v>
      </c>
      <c r="E184" s="137">
        <v>4.2495408660298297</v>
      </c>
      <c r="F184" s="138">
        <v>4.3169343346241904</v>
      </c>
      <c r="G184" s="127">
        <v>4.4061746928108203</v>
      </c>
      <c r="H184" s="127">
        <v>4.5107856403098801</v>
      </c>
      <c r="I184" s="127">
        <v>4.6305844468641197</v>
      </c>
      <c r="J184" s="127">
        <v>4.69702176876363</v>
      </c>
      <c r="K184" s="139">
        <v>4.7530137192144402</v>
      </c>
      <c r="L184" s="127">
        <v>4.8353485734937696</v>
      </c>
      <c r="M184" s="127">
        <v>4.9032009925016702</v>
      </c>
      <c r="N184" s="139">
        <v>4.9962659374677196</v>
      </c>
      <c r="O184" s="127">
        <v>5.0719460107508496</v>
      </c>
      <c r="P184" s="127">
        <v>5.1416894754441298</v>
      </c>
      <c r="Q184" s="140">
        <v>5.3032400210071202</v>
      </c>
      <c r="R184" s="138">
        <v>5.3964367017400203</v>
      </c>
      <c r="S184" s="127">
        <v>5.5269783476035901</v>
      </c>
      <c r="T184" s="127">
        <v>5.6563683678924601</v>
      </c>
      <c r="U184" s="127">
        <v>5.8112981287861798</v>
      </c>
      <c r="V184" s="127">
        <v>5.93190434810497</v>
      </c>
      <c r="W184" s="139">
        <v>6.1535603996770902</v>
      </c>
      <c r="X184" s="127">
        <v>6.3444200285930901</v>
      </c>
      <c r="Y184" s="127">
        <v>6.5911823676017001</v>
      </c>
      <c r="Z184" s="139">
        <v>7.0218690848329599</v>
      </c>
      <c r="AA184" s="127">
        <v>7.4004606805875603</v>
      </c>
      <c r="AB184" s="127">
        <v>7.6338242172455901</v>
      </c>
      <c r="AC184" s="140">
        <v>7.8300000217849899</v>
      </c>
      <c r="AD184" s="138">
        <v>8.0575586856200196</v>
      </c>
      <c r="AE184" s="127">
        <v>8.3609759034545501</v>
      </c>
      <c r="AF184" s="127">
        <v>8.7522311309899106</v>
      </c>
      <c r="AG184" s="127">
        <v>9.0537190572712696</v>
      </c>
      <c r="AH184" s="127">
        <v>9.3306786336738892</v>
      </c>
      <c r="AI184" s="128">
        <v>9.5842869830176909</v>
      </c>
      <c r="AJ184" s="127">
        <v>9.7949367237467904</v>
      </c>
      <c r="AK184" s="127">
        <v>10.1822271296541</v>
      </c>
      <c r="AL184" s="128">
        <v>10.781518630286</v>
      </c>
      <c r="AM184" s="127">
        <v>11.136606015510599</v>
      </c>
      <c r="AN184" s="127">
        <v>11.6104170734503</v>
      </c>
      <c r="AO184" s="129">
        <v>12.045077111391301</v>
      </c>
      <c r="AP184" s="72">
        <v>12.31644004247338</v>
      </c>
      <c r="AQ184" s="72">
        <v>12.564447496955745</v>
      </c>
      <c r="AR184" s="72">
        <v>12.984535859267123</v>
      </c>
      <c r="AS184" s="72">
        <v>13.178858863988935</v>
      </c>
      <c r="AT184" s="72">
        <v>13.382173897183266</v>
      </c>
      <c r="AU184" s="132">
        <v>13.682399999999999</v>
      </c>
      <c r="AV184" s="73">
        <f t="shared" si="0"/>
        <v>13.94705261588202</v>
      </c>
      <c r="AW184" s="73">
        <f t="shared" si="1"/>
        <v>14.323638428347852</v>
      </c>
      <c r="AX184" s="73">
        <f t="shared" si="2"/>
        <v>14.729788296618654</v>
      </c>
      <c r="AY184" s="73">
        <f t="shared" si="3"/>
        <v>15.2837711925369</v>
      </c>
      <c r="AZ184" s="73">
        <f t="shared" si="4"/>
        <v>15.766693266093396</v>
      </c>
      <c r="BA184" s="73">
        <f t="shared" si="5"/>
        <v>16.398238781898421</v>
      </c>
      <c r="BB184" s="73">
        <f t="shared" si="6"/>
        <v>17.062208294511247</v>
      </c>
      <c r="BC184" s="73">
        <f t="shared" si="7"/>
        <v>17.672119397767315</v>
      </c>
      <c r="BD184" s="73">
        <f t="shared" si="8"/>
        <v>18.522291042506975</v>
      </c>
      <c r="BE184" s="73">
        <f t="shared" si="9"/>
        <v>19.278054887366917</v>
      </c>
      <c r="BF184" s="73">
        <f t="shared" si="10"/>
        <v>19.918660424298317</v>
      </c>
      <c r="BG184" s="133">
        <f t="shared" si="11"/>
        <v>20.550987855622687</v>
      </c>
      <c r="BS184" s="133">
        <f t="shared" si="12"/>
        <v>33.700040439977293</v>
      </c>
      <c r="BT184" s="134"/>
    </row>
    <row r="185" spans="2:72" ht="15" hidden="1" customHeight="1" x14ac:dyDescent="0.35">
      <c r="B185" s="135">
        <v>39295</v>
      </c>
      <c r="C185" s="136">
        <v>23.7112421655291</v>
      </c>
      <c r="D185" s="72">
        <v>200708</v>
      </c>
      <c r="E185" s="137">
        <v>4.2174087423128599</v>
      </c>
      <c r="F185" s="138">
        <v>4.2842926275571998</v>
      </c>
      <c r="G185" s="127">
        <v>4.3728582111457701</v>
      </c>
      <c r="H185" s="127">
        <v>4.4766781621552898</v>
      </c>
      <c r="I185" s="127">
        <v>4.5955711320098303</v>
      </c>
      <c r="J185" s="127">
        <v>4.6615061002871503</v>
      </c>
      <c r="K185" s="139">
        <v>4.7170746778758597</v>
      </c>
      <c r="L185" s="127">
        <v>4.7987869722581804</v>
      </c>
      <c r="M185" s="127">
        <v>4.8661263376466897</v>
      </c>
      <c r="N185" s="139">
        <v>4.9584875891033402</v>
      </c>
      <c r="O185" s="127">
        <v>5.0335954213951899</v>
      </c>
      <c r="P185" s="127">
        <v>5.1028115336740303</v>
      </c>
      <c r="Q185" s="140">
        <v>5.2631405444217902</v>
      </c>
      <c r="R185" s="138">
        <v>5.3556325355494598</v>
      </c>
      <c r="S185" s="127">
        <v>5.4851871147045603</v>
      </c>
      <c r="T185" s="127">
        <v>5.6135987760905097</v>
      </c>
      <c r="U185" s="127">
        <v>5.7673570640177498</v>
      </c>
      <c r="V185" s="127">
        <v>5.8870513415333301</v>
      </c>
      <c r="W185" s="139">
        <v>6.1070313815323702</v>
      </c>
      <c r="X185" s="127">
        <v>6.2964478603758698</v>
      </c>
      <c r="Y185" s="127">
        <v>6.54134435122449</v>
      </c>
      <c r="Z185" s="139">
        <v>6.96877450984916</v>
      </c>
      <c r="AA185" s="127">
        <v>7.34450345470181</v>
      </c>
      <c r="AB185" s="127">
        <v>7.5761024557859198</v>
      </c>
      <c r="AC185" s="140">
        <v>7.7707949129660498</v>
      </c>
      <c r="AD185" s="138">
        <v>7.9966329337081596</v>
      </c>
      <c r="AE185" s="127">
        <v>8.2977559179092992</v>
      </c>
      <c r="AF185" s="127">
        <v>8.6860527408140502</v>
      </c>
      <c r="AG185" s="127">
        <v>8.9852610214461794</v>
      </c>
      <c r="AH185" s="127">
        <v>9.26012641881767</v>
      </c>
      <c r="AI185" s="128">
        <v>9.51181715515016</v>
      </c>
      <c r="AJ185" s="127">
        <v>9.72087410650661</v>
      </c>
      <c r="AK185" s="127">
        <v>10.1052360870548</v>
      </c>
      <c r="AL185" s="128">
        <v>10.6999961549395</v>
      </c>
      <c r="AM185" s="127">
        <v>11.052398612038401</v>
      </c>
      <c r="AN185" s="127">
        <v>11.522627034579999</v>
      </c>
      <c r="AO185" s="129">
        <v>11.9540004703788</v>
      </c>
      <c r="AP185" s="72">
        <v>12.223311540436629</v>
      </c>
      <c r="AQ185" s="72">
        <v>12.46944373204675</v>
      </c>
      <c r="AR185" s="72">
        <v>12.886355673268088</v>
      </c>
      <c r="AS185" s="72">
        <v>13.079209340236572</v>
      </c>
      <c r="AT185" s="72">
        <v>13.280987044103789</v>
      </c>
      <c r="AU185" s="132">
        <v>13.579000000000001</v>
      </c>
      <c r="AV185" s="73">
        <f t="shared" si="0"/>
        <v>13.841594535993234</v>
      </c>
      <c r="AW185" s="73">
        <f t="shared" si="1"/>
        <v>14.215332863919517</v>
      </c>
      <c r="AX185" s="73">
        <f t="shared" si="2"/>
        <v>14.61841170446607</v>
      </c>
      <c r="AY185" s="73">
        <f t="shared" si="3"/>
        <v>15.168205760340202</v>
      </c>
      <c r="AZ185" s="73">
        <f t="shared" si="4"/>
        <v>15.647476307225379</v>
      </c>
      <c r="BA185" s="73">
        <f t="shared" si="5"/>
        <v>16.274246507464209</v>
      </c>
      <c r="BB185" s="73">
        <f t="shared" si="6"/>
        <v>16.933195536406881</v>
      </c>
      <c r="BC185" s="73">
        <f t="shared" si="7"/>
        <v>17.538494908738596</v>
      </c>
      <c r="BD185" s="73">
        <f t="shared" si="8"/>
        <v>18.38223813654319</v>
      </c>
      <c r="BE185" s="73">
        <f t="shared" si="9"/>
        <v>19.132287411728566</v>
      </c>
      <c r="BF185" s="73">
        <f t="shared" si="10"/>
        <v>19.768049127406005</v>
      </c>
      <c r="BG185" s="133">
        <f t="shared" si="11"/>
        <v>20.395595330853418</v>
      </c>
      <c r="BS185" s="133">
        <f t="shared" si="12"/>
        <v>33.445223766171431</v>
      </c>
      <c r="BT185" s="134"/>
    </row>
    <row r="186" spans="2:72" ht="15" hidden="1" customHeight="1" x14ac:dyDescent="0.35">
      <c r="B186" s="135">
        <v>39326</v>
      </c>
      <c r="C186" s="136">
        <v>23.954561876403002</v>
      </c>
      <c r="D186" s="72">
        <v>200709</v>
      </c>
      <c r="E186" s="137">
        <v>4.1745701931834196</v>
      </c>
      <c r="F186" s="138">
        <v>4.24077470187712</v>
      </c>
      <c r="G186" s="127">
        <v>4.3284406759339698</v>
      </c>
      <c r="H186" s="127">
        <v>4.4312060703795701</v>
      </c>
      <c r="I186" s="127">
        <v>4.5488913786955996</v>
      </c>
      <c r="J186" s="127">
        <v>4.6141566090958301</v>
      </c>
      <c r="K186" s="139">
        <v>4.6691607459612197</v>
      </c>
      <c r="L186" s="127">
        <v>4.7500430434541396</v>
      </c>
      <c r="M186" s="127">
        <v>4.8166984057287001</v>
      </c>
      <c r="N186" s="139">
        <v>4.9081214929594204</v>
      </c>
      <c r="O186" s="127">
        <v>4.9824664135298304</v>
      </c>
      <c r="P186" s="127">
        <v>5.0509794595403497</v>
      </c>
      <c r="Q186" s="140">
        <v>5.2096799200044099</v>
      </c>
      <c r="R186" s="138">
        <v>5.3012324189111197</v>
      </c>
      <c r="S186" s="127">
        <v>5.4294710406755202</v>
      </c>
      <c r="T186" s="127">
        <v>5.5565783539175699</v>
      </c>
      <c r="U186" s="127">
        <v>5.7087748340206499</v>
      </c>
      <c r="V186" s="127">
        <v>5.8272533106733899</v>
      </c>
      <c r="W186" s="139">
        <v>6.0449988919498399</v>
      </c>
      <c r="X186" s="127">
        <v>6.2324913630362797</v>
      </c>
      <c r="Y186" s="127">
        <v>6.4749003050140601</v>
      </c>
      <c r="Z186" s="139">
        <v>6.8979888195230101</v>
      </c>
      <c r="AA186" s="127">
        <v>7.2699012780337204</v>
      </c>
      <c r="AB186" s="127">
        <v>7.4991478001923797</v>
      </c>
      <c r="AC186" s="140">
        <v>7.6918626585904999</v>
      </c>
      <c r="AD186" s="138">
        <v>7.9154067178652801</v>
      </c>
      <c r="AE186" s="127">
        <v>8.2134710296585798</v>
      </c>
      <c r="AF186" s="127">
        <v>8.5978237073449808</v>
      </c>
      <c r="AG186" s="127">
        <v>8.8939927642705694</v>
      </c>
      <c r="AH186" s="127">
        <v>9.1660662020410992</v>
      </c>
      <c r="AI186" s="128">
        <v>9.4152003766000991</v>
      </c>
      <c r="AJ186" s="127">
        <v>9.6221338210762006</v>
      </c>
      <c r="AK186" s="127">
        <v>10.0025916247724</v>
      </c>
      <c r="AL186" s="128">
        <v>10.5913103862661</v>
      </c>
      <c r="AM186" s="127">
        <v>10.940133297038299</v>
      </c>
      <c r="AN186" s="127">
        <v>11.4055853498676</v>
      </c>
      <c r="AO186" s="129">
        <v>11.8325770875072</v>
      </c>
      <c r="AP186" s="72">
        <v>12.099152616333324</v>
      </c>
      <c r="AQ186" s="72">
        <v>12.342784707377701</v>
      </c>
      <c r="AR186" s="72">
        <v>12.755461843824849</v>
      </c>
      <c r="AS186" s="72">
        <v>12.946356589618741</v>
      </c>
      <c r="AT186" s="72">
        <v>13.146084725941408</v>
      </c>
      <c r="AU186" s="132">
        <v>13.441000000000001</v>
      </c>
      <c r="AV186" s="73">
        <f t="shared" si="0"/>
        <v>13.700997818010705</v>
      </c>
      <c r="AW186" s="73">
        <f t="shared" si="1"/>
        <v>14.070939879390236</v>
      </c>
      <c r="AX186" s="73">
        <f t="shared" si="2"/>
        <v>14.469924425603741</v>
      </c>
      <c r="AY186" s="73">
        <f t="shared" si="3"/>
        <v>15.014133919697713</v>
      </c>
      <c r="AZ186" s="73">
        <f t="shared" si="4"/>
        <v>15.488536251021269</v>
      </c>
      <c r="BA186" s="73">
        <f t="shared" si="5"/>
        <v>16.108940000281226</v>
      </c>
      <c r="BB186" s="73">
        <f t="shared" si="6"/>
        <v>16.761195720115168</v>
      </c>
      <c r="BC186" s="73">
        <f t="shared" si="7"/>
        <v>17.360346732521627</v>
      </c>
      <c r="BD186" s="73">
        <f t="shared" si="8"/>
        <v>18.195519594510291</v>
      </c>
      <c r="BE186" s="73">
        <f t="shared" si="9"/>
        <v>18.937950205087191</v>
      </c>
      <c r="BF186" s="73">
        <f t="shared" si="10"/>
        <v>19.567254137999011</v>
      </c>
      <c r="BG186" s="133">
        <f t="shared" si="11"/>
        <v>20.18842600817451</v>
      </c>
      <c r="BS186" s="133">
        <f t="shared" si="12"/>
        <v>33.105502162458265</v>
      </c>
      <c r="BT186" s="134"/>
    </row>
    <row r="187" spans="2:72" ht="15" hidden="1" customHeight="1" x14ac:dyDescent="0.35">
      <c r="B187" s="135">
        <v>39356</v>
      </c>
      <c r="C187" s="136">
        <v>24.175282233325699</v>
      </c>
      <c r="D187" s="72">
        <v>200710</v>
      </c>
      <c r="E187" s="137">
        <v>4.1364563621164097</v>
      </c>
      <c r="F187" s="138">
        <v>4.2020564235632101</v>
      </c>
      <c r="G187" s="127">
        <v>4.2889220071676499</v>
      </c>
      <c r="H187" s="127">
        <v>4.3907491534338696</v>
      </c>
      <c r="I187" s="127">
        <v>4.5073599947382998</v>
      </c>
      <c r="J187" s="127">
        <v>4.5720293535036296</v>
      </c>
      <c r="K187" s="139">
        <v>4.6265313025308696</v>
      </c>
      <c r="L187" s="127">
        <v>4.70667514454688</v>
      </c>
      <c r="M187" s="127">
        <v>4.7727219432807901</v>
      </c>
      <c r="N187" s="139">
        <v>4.8633103376111402</v>
      </c>
      <c r="O187" s="127">
        <v>4.9369764889640697</v>
      </c>
      <c r="P187" s="127">
        <v>5.0048640107791202</v>
      </c>
      <c r="Q187" s="140">
        <v>5.1621155358413402</v>
      </c>
      <c r="R187" s="138">
        <v>5.2528321603189196</v>
      </c>
      <c r="S187" s="127">
        <v>5.3798999633067703</v>
      </c>
      <c r="T187" s="127">
        <v>5.5058467866204897</v>
      </c>
      <c r="U187" s="127">
        <v>5.6566537126705301</v>
      </c>
      <c r="V187" s="127">
        <v>5.7740504806837603</v>
      </c>
      <c r="W187" s="139">
        <v>5.9898080445317499</v>
      </c>
      <c r="X187" s="127">
        <v>6.1755887091234802</v>
      </c>
      <c r="Y187" s="127">
        <v>6.4157844571588596</v>
      </c>
      <c r="Z187" s="139">
        <v>6.8350101730029902</v>
      </c>
      <c r="AA187" s="127">
        <v>7.2035270703039398</v>
      </c>
      <c r="AB187" s="127">
        <v>7.4306805714295701</v>
      </c>
      <c r="AC187" s="140">
        <v>7.6216359429303102</v>
      </c>
      <c r="AD187" s="138">
        <v>7.8431390446652802</v>
      </c>
      <c r="AE187" s="127">
        <v>8.1384820289203894</v>
      </c>
      <c r="AF187" s="127">
        <v>8.5193255661804503</v>
      </c>
      <c r="AG187" s="127">
        <v>8.81279059924716</v>
      </c>
      <c r="AH187" s="127">
        <v>9.0823800061917304</v>
      </c>
      <c r="AI187" s="128">
        <v>9.32923958542648</v>
      </c>
      <c r="AJ187" s="127">
        <v>9.5342837272965895</v>
      </c>
      <c r="AK187" s="127">
        <v>9.9112679507707906</v>
      </c>
      <c r="AL187" s="128">
        <v>10.494611709238299</v>
      </c>
      <c r="AM187" s="127">
        <v>10.840249866400301</v>
      </c>
      <c r="AN187" s="127">
        <v>11.301452341407201</v>
      </c>
      <c r="AO187" s="129">
        <v>11.72454564395</v>
      </c>
      <c r="AP187" s="72">
        <v>11.988687337865617</v>
      </c>
      <c r="AQ187" s="72">
        <v>12.230095067615091</v>
      </c>
      <c r="AR187" s="72">
        <v>12.639004461292108</v>
      </c>
      <c r="AS187" s="72">
        <v>12.828156337818967</v>
      </c>
      <c r="AT187" s="72">
        <v>13.026060956008065</v>
      </c>
      <c r="AU187" s="132">
        <v>13.318300000000001</v>
      </c>
      <c r="AV187" s="73">
        <f t="shared" si="0"/>
        <v>13.575907690855139</v>
      </c>
      <c r="AW187" s="73">
        <f t="shared" si="1"/>
        <v>13.942472180753173</v>
      </c>
      <c r="AX187" s="73">
        <f t="shared" si="2"/>
        <v>14.337813997562449</v>
      </c>
      <c r="AY187" s="73">
        <f t="shared" si="3"/>
        <v>14.877054858297031</v>
      </c>
      <c r="AZ187" s="73">
        <f t="shared" si="4"/>
        <v>15.347125895744302</v>
      </c>
      <c r="BA187" s="73">
        <f t="shared" si="5"/>
        <v>15.961865358000235</v>
      </c>
      <c r="BB187" s="73">
        <f t="shared" si="6"/>
        <v>16.608165982299113</v>
      </c>
      <c r="BC187" s="73">
        <f t="shared" si="7"/>
        <v>17.201846745215509</v>
      </c>
      <c r="BD187" s="73">
        <f t="shared" si="8"/>
        <v>18.029394477933241</v>
      </c>
      <c r="BE187" s="73">
        <f t="shared" si="9"/>
        <v>18.7650466961102</v>
      </c>
      <c r="BF187" s="73">
        <f t="shared" si="10"/>
        <v>19.388605083330162</v>
      </c>
      <c r="BG187" s="133">
        <f t="shared" si="11"/>
        <v>20.004105653556721</v>
      </c>
      <c r="BS187" s="133">
        <f t="shared" si="12"/>
        <v>32.803248886451833</v>
      </c>
      <c r="BT187" s="134"/>
    </row>
    <row r="188" spans="2:72" ht="15" hidden="1" customHeight="1" x14ac:dyDescent="0.35">
      <c r="B188" s="135">
        <v>39387</v>
      </c>
      <c r="C188" s="136">
        <v>24.428394997578401</v>
      </c>
      <c r="D188" s="72">
        <v>200711</v>
      </c>
      <c r="E188" s="137">
        <v>4.0935968167336796</v>
      </c>
      <c r="F188" s="138">
        <v>4.1585171686502598</v>
      </c>
      <c r="G188" s="127">
        <v>4.24448270180166</v>
      </c>
      <c r="H188" s="127">
        <v>4.3452547746391996</v>
      </c>
      <c r="I188" s="127">
        <v>4.4606573624997399</v>
      </c>
      <c r="J188" s="127">
        <v>4.5246566551325502</v>
      </c>
      <c r="K188" s="139">
        <v>4.5785938867898297</v>
      </c>
      <c r="L188" s="127">
        <v>4.6579073251140501</v>
      </c>
      <c r="M188" s="127">
        <v>4.7232697854868402</v>
      </c>
      <c r="N188" s="139">
        <v>4.8129195557733002</v>
      </c>
      <c r="O188" s="127">
        <v>4.8858224214825103</v>
      </c>
      <c r="P188" s="127">
        <v>4.9530065324387502</v>
      </c>
      <c r="Q188" s="140">
        <v>5.1086287090236899</v>
      </c>
      <c r="R188" s="138">
        <v>5.1984053808114803</v>
      </c>
      <c r="S188" s="127">
        <v>5.3241565814247203</v>
      </c>
      <c r="T188" s="127">
        <v>5.4487984173006296</v>
      </c>
      <c r="U188" s="127">
        <v>5.5980427700451099</v>
      </c>
      <c r="V188" s="127">
        <v>5.7142231413008204</v>
      </c>
      <c r="W188" s="139">
        <v>5.9277451512616501</v>
      </c>
      <c r="X188" s="127">
        <v>6.11160086509161</v>
      </c>
      <c r="Y188" s="127">
        <v>6.3493078450456997</v>
      </c>
      <c r="Z188" s="139">
        <v>6.7641897888248401</v>
      </c>
      <c r="AA188" s="127">
        <v>7.1288883292276504</v>
      </c>
      <c r="AB188" s="127">
        <v>7.3536881984185802</v>
      </c>
      <c r="AC188" s="140">
        <v>7.5426650018662702</v>
      </c>
      <c r="AD188" s="138">
        <v>7.7618730178055397</v>
      </c>
      <c r="AE188" s="127">
        <v>8.0541558305203296</v>
      </c>
      <c r="AF188" s="127">
        <v>8.4310532894369992</v>
      </c>
      <c r="AG188" s="127">
        <v>8.7214776091969792</v>
      </c>
      <c r="AH188" s="127">
        <v>8.9882736881307892</v>
      </c>
      <c r="AI188" s="128">
        <v>9.2325754525566293</v>
      </c>
      <c r="AJ188" s="127">
        <v>9.4354950467621208</v>
      </c>
      <c r="AK188" s="127">
        <v>9.8085731798487803</v>
      </c>
      <c r="AL188" s="128">
        <v>10.385872670928601</v>
      </c>
      <c r="AM188" s="127">
        <v>10.7279295273381</v>
      </c>
      <c r="AN188" s="127">
        <v>11.184353291613499</v>
      </c>
      <c r="AO188" s="129">
        <v>11.6030627484162</v>
      </c>
      <c r="AP188" s="72">
        <v>11.864467560342401</v>
      </c>
      <c r="AQ188" s="72">
        <v>12.103373964163795</v>
      </c>
      <c r="AR188" s="72">
        <v>12.508046477482003</v>
      </c>
      <c r="AS188" s="72">
        <v>12.695238472717602</v>
      </c>
      <c r="AT188" s="72">
        <v>12.891092518817407</v>
      </c>
      <c r="AU188" s="132">
        <v>13.180300000000001</v>
      </c>
      <c r="AV188" s="73">
        <f t="shared" si="0"/>
        <v>13.435242062875385</v>
      </c>
      <c r="AW188" s="73">
        <f t="shared" si="1"/>
        <v>13.798008425580692</v>
      </c>
      <c r="AX188" s="73">
        <f t="shared" si="2"/>
        <v>14.189253941340013</v>
      </c>
      <c r="AY188" s="73">
        <f t="shared" si="3"/>
        <v>14.722907503159867</v>
      </c>
      <c r="AZ188" s="73">
        <f t="shared" si="4"/>
        <v>15.188107939010299</v>
      </c>
      <c r="BA188" s="73">
        <f t="shared" si="5"/>
        <v>15.796477829929177</v>
      </c>
      <c r="BB188" s="73">
        <f t="shared" si="6"/>
        <v>16.436081864559728</v>
      </c>
      <c r="BC188" s="73">
        <f t="shared" si="7"/>
        <v>17.023611254084617</v>
      </c>
      <c r="BD188" s="73">
        <f t="shared" si="8"/>
        <v>17.84258442043399</v>
      </c>
      <c r="BE188" s="73">
        <f t="shared" si="9"/>
        <v>18.57061423990281</v>
      </c>
      <c r="BF188" s="73">
        <f t="shared" si="10"/>
        <v>19.187711679234962</v>
      </c>
      <c r="BG188" s="133">
        <f t="shared" si="11"/>
        <v>19.796834791968116</v>
      </c>
      <c r="BS188" s="133">
        <f t="shared" si="12"/>
        <v>32.463360776613165</v>
      </c>
      <c r="BT188" s="134"/>
    </row>
    <row r="189" spans="2:72" ht="15" hidden="1" customHeight="1" x14ac:dyDescent="0.35">
      <c r="B189" s="141">
        <v>39417</v>
      </c>
      <c r="C189" s="142">
        <v>24.582070604446098</v>
      </c>
      <c r="D189" s="109">
        <v>200712</v>
      </c>
      <c r="E189" s="143">
        <v>4.0680055642632897</v>
      </c>
      <c r="F189" s="144">
        <v>4.1325200645069398</v>
      </c>
      <c r="G189" s="145">
        <v>4.2179481813564701</v>
      </c>
      <c r="H189" s="145">
        <v>4.31809027433194</v>
      </c>
      <c r="I189" s="145">
        <v>4.4327714191940899</v>
      </c>
      <c r="J189" s="145">
        <v>4.4963706181857797</v>
      </c>
      <c r="K189" s="146">
        <v>4.5499706595005103</v>
      </c>
      <c r="L189" s="145">
        <v>4.62878826730811</v>
      </c>
      <c r="M189" s="145">
        <v>4.6937421121527096</v>
      </c>
      <c r="N189" s="146">
        <v>4.7828314340100704</v>
      </c>
      <c r="O189" s="145">
        <v>4.8552785451040403</v>
      </c>
      <c r="P189" s="145">
        <v>4.9220426524247296</v>
      </c>
      <c r="Q189" s="147">
        <v>5.0766919519557598</v>
      </c>
      <c r="R189" s="144">
        <v>5.1659073819856198</v>
      </c>
      <c r="S189" s="145">
        <v>5.2908724449142204</v>
      </c>
      <c r="T189" s="145">
        <v>5.4147350783349104</v>
      </c>
      <c r="U189" s="145">
        <v>5.5630464251968199</v>
      </c>
      <c r="V189" s="145">
        <v>5.6785004911161803</v>
      </c>
      <c r="W189" s="146">
        <v>5.8906876613481503</v>
      </c>
      <c r="X189" s="145">
        <v>6.0733939952559099</v>
      </c>
      <c r="Y189" s="145">
        <v>6.3096149423615504</v>
      </c>
      <c r="Z189" s="146">
        <v>6.72190323829407</v>
      </c>
      <c r="AA189" s="145">
        <v>7.0843218540142896</v>
      </c>
      <c r="AB189" s="145">
        <v>7.3077163795758002</v>
      </c>
      <c r="AC189" s="147">
        <v>7.4955117884444498</v>
      </c>
      <c r="AD189" s="138">
        <v>7.7133494184051896</v>
      </c>
      <c r="AE189" s="127">
        <v>8.0038050156935903</v>
      </c>
      <c r="AF189" s="127">
        <v>8.3783462879953099</v>
      </c>
      <c r="AG189" s="127">
        <v>8.6669550107575297</v>
      </c>
      <c r="AH189" s="127">
        <v>8.9320832054028294</v>
      </c>
      <c r="AI189" s="128">
        <v>9.1748577094724997</v>
      </c>
      <c r="AJ189" s="127">
        <v>9.3765087452930302</v>
      </c>
      <c r="AK189" s="127">
        <v>9.7472545684032905</v>
      </c>
      <c r="AL189" s="128">
        <v>10.3209450531035</v>
      </c>
      <c r="AM189" s="127">
        <v>10.6608635300478</v>
      </c>
      <c r="AN189" s="127">
        <v>11.1144339464465</v>
      </c>
      <c r="AO189" s="129">
        <v>11.5305258275816</v>
      </c>
      <c r="AP189" s="72">
        <v>11.79029645889873</v>
      </c>
      <c r="AQ189" s="72">
        <v>12.0277093316347</v>
      </c>
      <c r="AR189" s="72">
        <v>12.429852021689948</v>
      </c>
      <c r="AS189" s="72">
        <v>12.61587378013258</v>
      </c>
      <c r="AT189" s="72">
        <v>12.810503438349194</v>
      </c>
      <c r="AU189" s="132">
        <v>13.097899999999999</v>
      </c>
      <c r="AV189" s="73">
        <f t="shared" si="0"/>
        <v>13.351251213990045</v>
      </c>
      <c r="AW189" s="73">
        <f t="shared" si="1"/>
        <v>13.71174973108393</v>
      </c>
      <c r="AX189" s="73">
        <f t="shared" si="2"/>
        <v>14.100549362888396</v>
      </c>
      <c r="AY189" s="73">
        <f t="shared" si="3"/>
        <v>14.630866772262452</v>
      </c>
      <c r="AZ189" s="73">
        <f t="shared" si="4"/>
        <v>15.093158992590897</v>
      </c>
      <c r="BA189" s="73">
        <f t="shared" si="5"/>
        <v>15.69772563952389</v>
      </c>
      <c r="BB189" s="73">
        <f t="shared" si="6"/>
        <v>16.333331168912206</v>
      </c>
      <c r="BC189" s="73">
        <f t="shared" si="7"/>
        <v>16.917187599517533</v>
      </c>
      <c r="BD189" s="73">
        <f t="shared" si="8"/>
        <v>17.731040928715178</v>
      </c>
      <c r="BE189" s="73">
        <f t="shared" si="9"/>
        <v>18.454519446297148</v>
      </c>
      <c r="BF189" s="73">
        <f t="shared" si="10"/>
        <v>19.067759081093147</v>
      </c>
      <c r="BG189" s="133">
        <f t="shared" si="11"/>
        <v>19.67307424104996</v>
      </c>
      <c r="BS189" s="133">
        <f t="shared" si="12"/>
        <v>32.260415030154824</v>
      </c>
      <c r="BT189" s="134"/>
    </row>
    <row r="190" spans="2:72" ht="15" hidden="1" customHeight="1" x14ac:dyDescent="0.35">
      <c r="B190" s="119">
        <v>39448</v>
      </c>
      <c r="C190" s="120">
        <v>24.776425048425899</v>
      </c>
      <c r="D190" s="121">
        <v>200801</v>
      </c>
      <c r="E190" s="122">
        <v>4.0360947878698603</v>
      </c>
      <c r="F190" s="123">
        <v>4.10010321511069</v>
      </c>
      <c r="G190" s="124">
        <v>4.1848612056559604</v>
      </c>
      <c r="H190" s="124">
        <v>4.2842177510489501</v>
      </c>
      <c r="I190" s="124">
        <v>4.3979992992137902</v>
      </c>
      <c r="J190" s="124">
        <v>4.4610996051273402</v>
      </c>
      <c r="K190" s="125">
        <v>4.5142791900523198</v>
      </c>
      <c r="L190" s="124">
        <v>4.5924785265672998</v>
      </c>
      <c r="M190" s="124">
        <v>4.6569228520452102</v>
      </c>
      <c r="N190" s="125">
        <v>4.7453133278995603</v>
      </c>
      <c r="O190" s="124">
        <v>4.8171921399767399</v>
      </c>
      <c r="P190" s="124">
        <v>4.8834325276352599</v>
      </c>
      <c r="Q190" s="126">
        <v>5.0368687070909202</v>
      </c>
      <c r="R190" s="123">
        <v>5.12538430188369</v>
      </c>
      <c r="S190" s="124">
        <v>5.24936909767227</v>
      </c>
      <c r="T190" s="124">
        <v>5.37226011177333</v>
      </c>
      <c r="U190" s="124">
        <v>5.5194080555494898</v>
      </c>
      <c r="V190" s="124">
        <v>5.6339564617240203</v>
      </c>
      <c r="W190" s="125">
        <v>5.84447916585931</v>
      </c>
      <c r="X190" s="124">
        <v>6.0257522910669099</v>
      </c>
      <c r="Y190" s="124">
        <v>6.2601202432089398</v>
      </c>
      <c r="Z190" s="125">
        <v>6.6691744138647602</v>
      </c>
      <c r="AA190" s="124">
        <v>7.02875009851609</v>
      </c>
      <c r="AB190" s="124">
        <v>7.2503922437919597</v>
      </c>
      <c r="AC190" s="126">
        <v>7.4367145235791901</v>
      </c>
      <c r="AD190" s="138">
        <v>7.6528433633748296</v>
      </c>
      <c r="AE190" s="127">
        <v>7.9410205312287401</v>
      </c>
      <c r="AF190" s="127">
        <v>8.3126237783479198</v>
      </c>
      <c r="AG190" s="127">
        <v>8.5989685591681297</v>
      </c>
      <c r="AH190" s="127">
        <v>8.8620170008727595</v>
      </c>
      <c r="AI190" s="128">
        <v>9.1028871017180499</v>
      </c>
      <c r="AJ190" s="127">
        <v>9.3029563203527594</v>
      </c>
      <c r="AK190" s="127">
        <v>9.6707938910348492</v>
      </c>
      <c r="AL190" s="128">
        <v>10.239984158494201</v>
      </c>
      <c r="AM190" s="127">
        <v>10.577236202873801</v>
      </c>
      <c r="AN190" s="127">
        <v>11.0272486634369</v>
      </c>
      <c r="AO190" s="129">
        <v>11.440076582719399</v>
      </c>
      <c r="AP190" s="72">
        <v>11.69780948758843</v>
      </c>
      <c r="AQ190" s="72">
        <v>11.933360015503302</v>
      </c>
      <c r="AR190" s="72">
        <v>12.332348165758177</v>
      </c>
      <c r="AS190" s="72">
        <v>12.516910708217891</v>
      </c>
      <c r="AT190" s="72">
        <v>12.710013627248737</v>
      </c>
      <c r="AU190" s="132">
        <v>12.995200000000001</v>
      </c>
      <c r="AV190" s="73">
        <f t="shared" si="0"/>
        <v>13.246519599115908</v>
      </c>
      <c r="AW190" s="73">
        <f t="shared" si="1"/>
        <v>13.604190247027359</v>
      </c>
      <c r="AX190" s="73">
        <f t="shared" si="2"/>
        <v>13.989940006378022</v>
      </c>
      <c r="AY190" s="73">
        <f t="shared" si="3"/>
        <v>14.516097431209099</v>
      </c>
      <c r="AZ190" s="73">
        <f t="shared" si="4"/>
        <v>14.974763278997418</v>
      </c>
      <c r="BA190" s="73">
        <f t="shared" si="5"/>
        <v>15.574587505896698</v>
      </c>
      <c r="BB190" s="73">
        <f t="shared" si="6"/>
        <v>16.205207136027422</v>
      </c>
      <c r="BC190" s="73">
        <f t="shared" si="7"/>
        <v>16.784483604361657</v>
      </c>
      <c r="BD190" s="73">
        <f t="shared" si="8"/>
        <v>17.591952799812479</v>
      </c>
      <c r="BE190" s="73">
        <f t="shared" si="9"/>
        <v>18.309756113455983</v>
      </c>
      <c r="BF190" s="73">
        <f t="shared" si="10"/>
        <v>18.918185294442999</v>
      </c>
      <c r="BG190" s="133">
        <f t="shared" si="11"/>
        <v>19.518752162783244</v>
      </c>
      <c r="BS190" s="133">
        <f t="shared" si="12"/>
        <v>32.007353702159008</v>
      </c>
      <c r="BT190" s="134"/>
    </row>
    <row r="191" spans="2:72" ht="15" hidden="1" customHeight="1" x14ac:dyDescent="0.35">
      <c r="B191" s="135">
        <v>39479</v>
      </c>
      <c r="C191" s="136">
        <v>25.006185146929099</v>
      </c>
      <c r="D191" s="72">
        <v>200802</v>
      </c>
      <c r="E191" s="137">
        <v>3.9990106212694601</v>
      </c>
      <c r="F191" s="138">
        <v>4.0624309307121704</v>
      </c>
      <c r="G191" s="127">
        <v>4.14641015375883</v>
      </c>
      <c r="H191" s="127">
        <v>4.2448537982226204</v>
      </c>
      <c r="I191" s="127">
        <v>4.3575899066468304</v>
      </c>
      <c r="J191" s="127">
        <v>4.4201104386997496</v>
      </c>
      <c r="K191" s="139">
        <v>4.4728014026456</v>
      </c>
      <c r="L191" s="127">
        <v>4.5502822334327</v>
      </c>
      <c r="M191" s="127">
        <v>4.6141344360225096</v>
      </c>
      <c r="N191" s="139">
        <v>4.70171276862831</v>
      </c>
      <c r="O191" s="127">
        <v>4.7729311487824999</v>
      </c>
      <c r="P191" s="127">
        <v>4.8385629110987702</v>
      </c>
      <c r="Q191" s="140">
        <v>4.9905892988769498</v>
      </c>
      <c r="R191" s="138">
        <v>5.07829160081201</v>
      </c>
      <c r="S191" s="127">
        <v>5.2011372080867897</v>
      </c>
      <c r="T191" s="127">
        <v>5.3228990834832004</v>
      </c>
      <c r="U191" s="127">
        <v>5.4686950127134404</v>
      </c>
      <c r="V191" s="127">
        <v>5.5821909331556903</v>
      </c>
      <c r="W191" s="139">
        <v>5.7907793271610997</v>
      </c>
      <c r="X191" s="127">
        <v>5.9703868911941802</v>
      </c>
      <c r="Y191" s="127">
        <v>6.2026014399500502</v>
      </c>
      <c r="Z191" s="139">
        <v>6.6078971674050901</v>
      </c>
      <c r="AA191" s="127">
        <v>6.9641690236539899</v>
      </c>
      <c r="AB191" s="127">
        <v>7.1837746919210002</v>
      </c>
      <c r="AC191" s="140">
        <v>7.3683850182412796</v>
      </c>
      <c r="AD191" s="138">
        <v>7.5825280379996398</v>
      </c>
      <c r="AE191" s="127">
        <v>7.8680573963582798</v>
      </c>
      <c r="AF191" s="127">
        <v>8.2362463042585592</v>
      </c>
      <c r="AG191" s="127">
        <v>8.5199601117951396</v>
      </c>
      <c r="AH191" s="127">
        <v>8.7805916300257607</v>
      </c>
      <c r="AI191" s="128">
        <v>9.0192485848924999</v>
      </c>
      <c r="AJ191" s="127">
        <v>9.2174795413888297</v>
      </c>
      <c r="AK191" s="127">
        <v>9.5819373723794605</v>
      </c>
      <c r="AL191" s="128">
        <v>10.145897845244001</v>
      </c>
      <c r="AM191" s="127">
        <v>10.480051173746601</v>
      </c>
      <c r="AN191" s="127">
        <v>10.9259288609863</v>
      </c>
      <c r="AO191" s="129">
        <v>11.3349636633722</v>
      </c>
      <c r="AP191" s="72">
        <v>11.590328484614652</v>
      </c>
      <c r="AQ191" s="72">
        <v>11.82371474348256</v>
      </c>
      <c r="AR191" s="72">
        <v>12.21903693844815</v>
      </c>
      <c r="AS191" s="72">
        <v>12.401903696137561</v>
      </c>
      <c r="AT191" s="72">
        <v>12.593232360301577</v>
      </c>
      <c r="AU191" s="132">
        <v>12.8758</v>
      </c>
      <c r="AV191" s="73">
        <f t="shared" si="0"/>
        <v>13.124808845155055</v>
      </c>
      <c r="AW191" s="73">
        <f t="shared" si="1"/>
        <v>13.479193168390712</v>
      </c>
      <c r="AX191" s="73">
        <f t="shared" si="2"/>
        <v>13.86139860851854</v>
      </c>
      <c r="AY191" s="73">
        <f t="shared" si="3"/>
        <v>14.382721630139089</v>
      </c>
      <c r="AZ191" s="73">
        <f t="shared" si="4"/>
        <v>14.837173196150772</v>
      </c>
      <c r="BA191" s="73">
        <f t="shared" si="5"/>
        <v>15.431486159630735</v>
      </c>
      <c r="BB191" s="73">
        <f t="shared" si="6"/>
        <v>16.056311574150978</v>
      </c>
      <c r="BC191" s="73">
        <f t="shared" si="7"/>
        <v>16.630265574558059</v>
      </c>
      <c r="BD191" s="73">
        <f t="shared" si="8"/>
        <v>17.430315637470468</v>
      </c>
      <c r="BE191" s="73">
        <f t="shared" si="9"/>
        <v>18.141523680420757</v>
      </c>
      <c r="BF191" s="73">
        <f t="shared" si="10"/>
        <v>18.744362534545264</v>
      </c>
      <c r="BG191" s="133">
        <f t="shared" si="11"/>
        <v>19.339411315979536</v>
      </c>
      <c r="BS191" s="133">
        <f t="shared" si="12"/>
        <v>31.713265951619505</v>
      </c>
      <c r="BT191" s="134"/>
    </row>
    <row r="192" spans="2:72" ht="15" hidden="1" customHeight="1" x14ac:dyDescent="0.35">
      <c r="B192" s="135">
        <v>39508</v>
      </c>
      <c r="C192" s="136">
        <v>25.2856638241248</v>
      </c>
      <c r="D192" s="72">
        <v>200803</v>
      </c>
      <c r="E192" s="137">
        <v>3.9548101523279402</v>
      </c>
      <c r="F192" s="138">
        <v>4.0175294865337099</v>
      </c>
      <c r="G192" s="127">
        <v>4.1005804997326001</v>
      </c>
      <c r="H192" s="127">
        <v>4.1979360612524497</v>
      </c>
      <c r="I192" s="127">
        <v>4.3094261142567296</v>
      </c>
      <c r="J192" s="127">
        <v>4.3712556161782299</v>
      </c>
      <c r="K192" s="139">
        <v>4.4233641947453002</v>
      </c>
      <c r="L192" s="127">
        <v>4.4999886414466497</v>
      </c>
      <c r="M192" s="127">
        <v>4.5631350951488701</v>
      </c>
      <c r="N192" s="139">
        <v>4.6497454374848504</v>
      </c>
      <c r="O192" s="127">
        <v>4.7201766514876597</v>
      </c>
      <c r="P192" s="127">
        <v>4.7850829957076702</v>
      </c>
      <c r="Q192" s="140">
        <v>4.9354290584585696</v>
      </c>
      <c r="R192" s="138">
        <v>5.0221619999092697</v>
      </c>
      <c r="S192" s="127">
        <v>5.1436498129786301</v>
      </c>
      <c r="T192" s="127">
        <v>5.2640658724967198</v>
      </c>
      <c r="U192" s="127">
        <v>5.40825034103029</v>
      </c>
      <c r="V192" s="127">
        <v>5.5204918079635101</v>
      </c>
      <c r="W192" s="139">
        <v>5.7267747055089302</v>
      </c>
      <c r="X192" s="127">
        <v>5.9043970938804398</v>
      </c>
      <c r="Y192" s="127">
        <v>6.1340450098058197</v>
      </c>
      <c r="Z192" s="139">
        <v>6.5348610639341</v>
      </c>
      <c r="AA192" s="127">
        <v>6.887195100405</v>
      </c>
      <c r="AB192" s="127">
        <v>7.10437349992009</v>
      </c>
      <c r="AC192" s="140">
        <v>7.2869433557921504</v>
      </c>
      <c r="AD192" s="138">
        <v>7.4987194846391603</v>
      </c>
      <c r="AE192" s="127">
        <v>7.7810929295153803</v>
      </c>
      <c r="AF192" s="127">
        <v>8.1452123002402104</v>
      </c>
      <c r="AG192" s="127">
        <v>8.4257902613072702</v>
      </c>
      <c r="AH192" s="127">
        <v>8.6835410581750896</v>
      </c>
      <c r="AI192" s="128">
        <v>8.9195601732558707</v>
      </c>
      <c r="AJ192" s="127">
        <v>9.1156001125067707</v>
      </c>
      <c r="AK192" s="127">
        <v>9.4760296453594801</v>
      </c>
      <c r="AL192" s="128">
        <v>10.0337567470915</v>
      </c>
      <c r="AM192" s="127">
        <v>10.3642167286099</v>
      </c>
      <c r="AN192" s="127">
        <v>10.805166196164</v>
      </c>
      <c r="AO192" s="129">
        <v>11.209679997784701</v>
      </c>
      <c r="AP192" s="72">
        <v>11.46222230968192</v>
      </c>
      <c r="AQ192" s="72">
        <v>11.693028984981931</v>
      </c>
      <c r="AR192" s="72">
        <v>12.083981742590309</v>
      </c>
      <c r="AS192" s="72">
        <v>12.264827301235961</v>
      </c>
      <c r="AT192" s="72">
        <v>12.45404123816394</v>
      </c>
      <c r="AU192" s="132">
        <v>12.733499999999999</v>
      </c>
      <c r="AV192" s="73">
        <f t="shared" si="0"/>
        <v>12.97974228728242</v>
      </c>
      <c r="AW192" s="73">
        <f t="shared" si="1"/>
        <v>13.330209653361418</v>
      </c>
      <c r="AX192" s="73">
        <f t="shared" si="2"/>
        <v>13.70819063367016</v>
      </c>
      <c r="AY192" s="73">
        <f t="shared" si="3"/>
        <v>14.223751549558086</v>
      </c>
      <c r="AZ192" s="73">
        <f t="shared" si="4"/>
        <v>14.673180130078785</v>
      </c>
      <c r="BA192" s="73">
        <f t="shared" si="5"/>
        <v>15.260924240867004</v>
      </c>
      <c r="BB192" s="73">
        <f t="shared" si="6"/>
        <v>15.878843553117481</v>
      </c>
      <c r="BC192" s="73">
        <f t="shared" si="7"/>
        <v>16.446453725420199</v>
      </c>
      <c r="BD192" s="73">
        <f t="shared" si="8"/>
        <v>17.237660954115228</v>
      </c>
      <c r="BE192" s="73">
        <f t="shared" si="9"/>
        <v>17.941008120466144</v>
      </c>
      <c r="BF192" s="73">
        <f t="shared" si="10"/>
        <v>18.537183886499122</v>
      </c>
      <c r="BG192" s="133">
        <f t="shared" si="11"/>
        <v>19.125655682355365</v>
      </c>
      <c r="BS192" s="133">
        <f t="shared" si="12"/>
        <v>31.362743945182885</v>
      </c>
      <c r="BT192" s="134"/>
    </row>
    <row r="193" spans="2:72" ht="15" hidden="1" customHeight="1" x14ac:dyDescent="0.35">
      <c r="B193" s="135">
        <v>39539</v>
      </c>
      <c r="C193" s="136">
        <v>25.597534908650399</v>
      </c>
      <c r="D193" s="72">
        <v>200804</v>
      </c>
      <c r="E193" s="137">
        <v>3.9066261793125299</v>
      </c>
      <c r="F193" s="138">
        <v>3.9685813638902401</v>
      </c>
      <c r="G193" s="127">
        <v>4.0506205136558098</v>
      </c>
      <c r="H193" s="127">
        <v>4.1467899303119404</v>
      </c>
      <c r="I193" s="127">
        <v>4.2569216289329397</v>
      </c>
      <c r="J193" s="127">
        <v>4.3179978226203204</v>
      </c>
      <c r="K193" s="139">
        <v>4.3694715291589397</v>
      </c>
      <c r="L193" s="127">
        <v>4.4451624113831203</v>
      </c>
      <c r="M193" s="127">
        <v>4.5075395115881998</v>
      </c>
      <c r="N193" s="139">
        <v>4.5930946249151496</v>
      </c>
      <c r="O193" s="127">
        <v>4.6626677305425197</v>
      </c>
      <c r="P193" s="127">
        <v>4.7267832793973996</v>
      </c>
      <c r="Q193" s="140">
        <v>4.8752975802301401</v>
      </c>
      <c r="R193" s="138">
        <v>4.9609737989686504</v>
      </c>
      <c r="S193" s="127">
        <v>5.0809814485709497</v>
      </c>
      <c r="T193" s="127">
        <v>5.1999304024786603</v>
      </c>
      <c r="U193" s="127">
        <v>5.3423581797240303</v>
      </c>
      <c r="V193" s="127">
        <v>5.4532321373190999</v>
      </c>
      <c r="W193" s="139">
        <v>5.65700175883204</v>
      </c>
      <c r="X193" s="127">
        <v>5.83246006042351</v>
      </c>
      <c r="Y193" s="127">
        <v>6.0593100294038296</v>
      </c>
      <c r="Z193" s="139">
        <v>6.45524268605097</v>
      </c>
      <c r="AA193" s="127">
        <v>6.8032840123659302</v>
      </c>
      <c r="AB193" s="127">
        <v>7.0178163890028697</v>
      </c>
      <c r="AC193" s="140">
        <v>7.1981618799446601</v>
      </c>
      <c r="AD193" s="138">
        <v>7.4073578052206601</v>
      </c>
      <c r="AE193" s="127">
        <v>7.68629091442358</v>
      </c>
      <c r="AF193" s="127">
        <v>8.0459739867528803</v>
      </c>
      <c r="AG193" s="127">
        <v>8.3231334876703897</v>
      </c>
      <c r="AH193" s="127">
        <v>8.5777439422809003</v>
      </c>
      <c r="AI193" s="128">
        <v>8.8108874860360995</v>
      </c>
      <c r="AJ193" s="127">
        <v>9.0045389457446205</v>
      </c>
      <c r="AK193" s="127">
        <v>9.3605771358486205</v>
      </c>
      <c r="AL193" s="128">
        <v>9.9115090927861704</v>
      </c>
      <c r="AM193" s="127">
        <v>10.2379428697033</v>
      </c>
      <c r="AN193" s="127">
        <v>10.6735199688182</v>
      </c>
      <c r="AO193" s="129">
        <v>11.073105320943</v>
      </c>
      <c r="AP193" s="72">
        <v>11.32257074887532</v>
      </c>
      <c r="AQ193" s="72">
        <v>11.550565359326178</v>
      </c>
      <c r="AR193" s="72">
        <v>11.936754890282117</v>
      </c>
      <c r="AS193" s="72">
        <v>12.11539709220972</v>
      </c>
      <c r="AT193" s="72">
        <v>12.30230571513275</v>
      </c>
      <c r="AU193" s="132">
        <v>12.5783</v>
      </c>
      <c r="AV193" s="73">
        <f t="shared" si="0"/>
        <v>12.821601813270231</v>
      </c>
      <c r="AW193" s="73">
        <f t="shared" si="1"/>
        <v>13.167799212028548</v>
      </c>
      <c r="AX193" s="73">
        <f t="shared" si="2"/>
        <v>13.541175009116344</v>
      </c>
      <c r="AY193" s="73">
        <f t="shared" si="3"/>
        <v>14.050454517730062</v>
      </c>
      <c r="AZ193" s="73">
        <f t="shared" si="4"/>
        <v>14.494407423373318</v>
      </c>
      <c r="BA193" s="73">
        <f t="shared" si="5"/>
        <v>15.07499067301185</v>
      </c>
      <c r="BB193" s="73">
        <f t="shared" si="6"/>
        <v>15.685381480398535</v>
      </c>
      <c r="BC193" s="73">
        <f t="shared" si="7"/>
        <v>16.246076096158188</v>
      </c>
      <c r="BD193" s="73">
        <f t="shared" si="8"/>
        <v>17.027643542843812</v>
      </c>
      <c r="BE193" s="73">
        <f t="shared" si="9"/>
        <v>17.722421382329827</v>
      </c>
      <c r="BF193" s="73">
        <f t="shared" si="10"/>
        <v>18.311333558982653</v>
      </c>
      <c r="BG193" s="133">
        <f t="shared" si="11"/>
        <v>18.892635627838178</v>
      </c>
      <c r="BS193" s="133">
        <f t="shared" si="12"/>
        <v>30.980631644026204</v>
      </c>
      <c r="BT193" s="134"/>
    </row>
    <row r="194" spans="2:72" ht="15" hidden="1" customHeight="1" x14ac:dyDescent="0.35">
      <c r="B194" s="135">
        <v>39569</v>
      </c>
      <c r="C194" s="136">
        <v>25.870987091459099</v>
      </c>
      <c r="D194" s="72">
        <v>200805</v>
      </c>
      <c r="E194" s="137">
        <v>3.8653337673773298</v>
      </c>
      <c r="F194" s="138">
        <v>3.9266340955941699</v>
      </c>
      <c r="G194" s="127">
        <v>4.0078061047090898</v>
      </c>
      <c r="H194" s="127">
        <v>4.1029590260606197</v>
      </c>
      <c r="I194" s="127">
        <v>4.2119266502967498</v>
      </c>
      <c r="J194" s="127">
        <v>4.2723572784159298</v>
      </c>
      <c r="K194" s="139">
        <v>4.3232869161348999</v>
      </c>
      <c r="L194" s="127">
        <v>4.3981777578778303</v>
      </c>
      <c r="M194" s="127">
        <v>4.4598955421415498</v>
      </c>
      <c r="N194" s="139">
        <v>4.5445463516471101</v>
      </c>
      <c r="O194" s="127">
        <v>4.6133840807103299</v>
      </c>
      <c r="P194" s="127">
        <v>4.6768219385005301</v>
      </c>
      <c r="Q194" s="140">
        <v>4.82376646700114</v>
      </c>
      <c r="R194" s="138">
        <v>4.9085371018534998</v>
      </c>
      <c r="S194" s="127">
        <v>5.0272762898535603</v>
      </c>
      <c r="T194" s="127">
        <v>5.1449679724026698</v>
      </c>
      <c r="U194" s="127">
        <v>5.2858903108937101</v>
      </c>
      <c r="V194" s="127">
        <v>5.3955923485456498</v>
      </c>
      <c r="W194" s="139">
        <v>5.5972081578520498</v>
      </c>
      <c r="X194" s="127">
        <v>5.7708118933462602</v>
      </c>
      <c r="Y194" s="127">
        <v>5.9952640945503299</v>
      </c>
      <c r="Z194" s="139">
        <v>6.3870118065402597</v>
      </c>
      <c r="AA194" s="127">
        <v>6.7313743918759004</v>
      </c>
      <c r="AB194" s="127">
        <v>6.9436391957114303</v>
      </c>
      <c r="AC194" s="140">
        <v>7.1220784637486396</v>
      </c>
      <c r="AD194" s="138">
        <v>7.3290632216579201</v>
      </c>
      <c r="AE194" s="127">
        <v>7.6050480526486703</v>
      </c>
      <c r="AF194" s="127">
        <v>7.9609293326110997</v>
      </c>
      <c r="AG194" s="127">
        <v>8.23515930207145</v>
      </c>
      <c r="AH194" s="127">
        <v>8.4870785650265006</v>
      </c>
      <c r="AI194" s="128">
        <v>8.7177578189298099</v>
      </c>
      <c r="AJ194" s="127">
        <v>8.9093624137787106</v>
      </c>
      <c r="AK194" s="127">
        <v>9.26163733733617</v>
      </c>
      <c r="AL194" s="128">
        <v>9.8067460318805608</v>
      </c>
      <c r="AM194" s="127">
        <v>10.1297294561488</v>
      </c>
      <c r="AN194" s="127">
        <v>10.560702575210099</v>
      </c>
      <c r="AO194" s="129">
        <v>10.956064374272501</v>
      </c>
      <c r="AP194" s="72">
        <v>11.202892992655952</v>
      </c>
      <c r="AQ194" s="72">
        <v>11.428477736653861</v>
      </c>
      <c r="AR194" s="72">
        <v>11.810585306227946</v>
      </c>
      <c r="AS194" s="72">
        <v>11.987339288742577</v>
      </c>
      <c r="AT194" s="72">
        <v>12.172272317508979</v>
      </c>
      <c r="AU194" s="132">
        <v>12.445399999999999</v>
      </c>
      <c r="AV194" s="73">
        <f t="shared" si="0"/>
        <v>12.686079539205156</v>
      </c>
      <c r="AW194" s="73">
        <f t="shared" si="1"/>
        <v>13.028617687002601</v>
      </c>
      <c r="AX194" s="73">
        <f t="shared" si="2"/>
        <v>13.39804696181969</v>
      </c>
      <c r="AY194" s="73">
        <f t="shared" si="3"/>
        <v>13.901943467736301</v>
      </c>
      <c r="AZ194" s="73">
        <f t="shared" si="4"/>
        <v>14.341203862394829</v>
      </c>
      <c r="BA194" s="73">
        <f t="shared" si="5"/>
        <v>14.915650440233613</v>
      </c>
      <c r="BB194" s="73">
        <f t="shared" si="6"/>
        <v>15.519589514717483</v>
      </c>
      <c r="BC194" s="73">
        <f t="shared" si="7"/>
        <v>16.074357678346548</v>
      </c>
      <c r="BD194" s="73">
        <f t="shared" si="8"/>
        <v>16.847664082515593</v>
      </c>
      <c r="BE194" s="73">
        <f t="shared" si="9"/>
        <v>17.535098231708581</v>
      </c>
      <c r="BF194" s="73">
        <f t="shared" si="10"/>
        <v>18.117785701139415</v>
      </c>
      <c r="BG194" s="133">
        <f t="shared" si="11"/>
        <v>18.692943500391394</v>
      </c>
      <c r="BS194" s="133">
        <f t="shared" si="12"/>
        <v>30.653171338089596</v>
      </c>
      <c r="BT194" s="134"/>
    </row>
    <row r="195" spans="2:72" ht="15" hidden="1" customHeight="1" x14ac:dyDescent="0.35">
      <c r="B195" s="135">
        <v>39600</v>
      </c>
      <c r="C195" s="136">
        <v>26.180598240589699</v>
      </c>
      <c r="D195" s="72">
        <v>200806</v>
      </c>
      <c r="E195" s="137">
        <v>3.8196224196650701</v>
      </c>
      <c r="F195" s="138">
        <v>3.8801978116185301</v>
      </c>
      <c r="G195" s="127">
        <v>3.9604098824315002</v>
      </c>
      <c r="H195" s="127">
        <v>4.0544375275364004</v>
      </c>
      <c r="I195" s="127">
        <v>4.1621165031691696</v>
      </c>
      <c r="J195" s="127">
        <v>4.2218324800782199</v>
      </c>
      <c r="K195" s="139">
        <v>4.2721598250797204</v>
      </c>
      <c r="L195" s="127">
        <v>4.34616500946073</v>
      </c>
      <c r="M195" s="127">
        <v>4.4071529206355304</v>
      </c>
      <c r="N195" s="139">
        <v>4.4908026516261899</v>
      </c>
      <c r="O195" s="127">
        <v>4.55882630729801</v>
      </c>
      <c r="P195" s="127">
        <v>4.6215139504495504</v>
      </c>
      <c r="Q195" s="140">
        <v>4.7667207163555396</v>
      </c>
      <c r="R195" s="138">
        <v>4.8504888556412098</v>
      </c>
      <c r="S195" s="127">
        <v>4.9678238367508998</v>
      </c>
      <c r="T195" s="127">
        <v>5.0841237001848603</v>
      </c>
      <c r="U195" s="127">
        <v>5.2233794943610103</v>
      </c>
      <c r="V195" s="127">
        <v>5.3317841982535299</v>
      </c>
      <c r="W195" s="139">
        <v>5.5310157036632601</v>
      </c>
      <c r="X195" s="127">
        <v>5.7025664053976701</v>
      </c>
      <c r="Y195" s="127">
        <v>5.9243642400627801</v>
      </c>
      <c r="Z195" s="139">
        <v>6.31147915267342</v>
      </c>
      <c r="AA195" s="127">
        <v>6.6517693140413803</v>
      </c>
      <c r="AB195" s="127">
        <v>6.8615238792172901</v>
      </c>
      <c r="AC195" s="140">
        <v>7.0378529285987099</v>
      </c>
      <c r="AD195" s="138">
        <v>7.2423898895493499</v>
      </c>
      <c r="AE195" s="127">
        <v>7.5151109303134396</v>
      </c>
      <c r="AF195" s="127">
        <v>7.8667835664919998</v>
      </c>
      <c r="AG195" s="127">
        <v>8.1377704986775594</v>
      </c>
      <c r="AH195" s="127">
        <v>8.3867105702568097</v>
      </c>
      <c r="AI195" s="128">
        <v>8.61466181664</v>
      </c>
      <c r="AJ195" s="127">
        <v>8.8040004999827897</v>
      </c>
      <c r="AK195" s="127">
        <v>9.1521094284438096</v>
      </c>
      <c r="AL195" s="128">
        <v>9.6907716801770807</v>
      </c>
      <c r="AM195" s="127">
        <v>10.009935509941901</v>
      </c>
      <c r="AN195" s="127">
        <v>10.435811950867301</v>
      </c>
      <c r="AO195" s="129">
        <v>10.826498210440301</v>
      </c>
      <c r="AP195" s="72">
        <v>11.070407839292839</v>
      </c>
      <c r="AQ195" s="72">
        <v>11.293324823326913</v>
      </c>
      <c r="AR195" s="72">
        <v>11.670913597622901</v>
      </c>
      <c r="AS195" s="72">
        <v>11.845577291629347</v>
      </c>
      <c r="AT195" s="72">
        <v>12.028323306675802</v>
      </c>
      <c r="AU195" s="132">
        <v>12.2982</v>
      </c>
      <c r="AV195" s="73">
        <f t="shared" si="0"/>
        <v>12.536054256054596</v>
      </c>
      <c r="AW195" s="73">
        <f t="shared" si="1"/>
        <v>12.874541555640475</v>
      </c>
      <c r="AX195" s="73">
        <f t="shared" si="2"/>
        <v>13.239601968399963</v>
      </c>
      <c r="AY195" s="73">
        <f t="shared" si="3"/>
        <v>13.73753940589476</v>
      </c>
      <c r="AZ195" s="73">
        <f t="shared" si="4"/>
        <v>14.171605117287916</v>
      </c>
      <c r="BA195" s="73">
        <f t="shared" si="5"/>
        <v>14.739258303186441</v>
      </c>
      <c r="BB195" s="73">
        <f t="shared" si="6"/>
        <v>15.336055208147005</v>
      </c>
      <c r="BC195" s="73">
        <f t="shared" si="7"/>
        <v>15.884262696307015</v>
      </c>
      <c r="BD195" s="73">
        <f t="shared" si="8"/>
        <v>16.648423996830044</v>
      </c>
      <c r="BE195" s="73">
        <f t="shared" si="9"/>
        <v>17.327728565677798</v>
      </c>
      <c r="BF195" s="73">
        <f t="shared" si="10"/>
        <v>17.903525186575045</v>
      </c>
      <c r="BG195" s="133">
        <f t="shared" si="11"/>
        <v>18.471881182998786</v>
      </c>
      <c r="BS195" s="133">
        <f t="shared" si="12"/>
        <v>30.29066764297658</v>
      </c>
      <c r="BT195" s="134"/>
    </row>
    <row r="196" spans="2:72" ht="15" hidden="1" customHeight="1" x14ac:dyDescent="0.35">
      <c r="B196" s="135">
        <v>39630</v>
      </c>
      <c r="C196" s="136">
        <v>26.378719243561299</v>
      </c>
      <c r="D196" s="72">
        <v>200807</v>
      </c>
      <c r="E196" s="137">
        <v>3.7909346195573499</v>
      </c>
      <c r="F196" s="138">
        <v>3.8510550516889102</v>
      </c>
      <c r="G196" s="127">
        <v>3.93066467869961</v>
      </c>
      <c r="H196" s="127">
        <v>4.0239861162292598</v>
      </c>
      <c r="I196" s="127">
        <v>4.1308563540892003</v>
      </c>
      <c r="J196" s="127">
        <v>4.1901238259313596</v>
      </c>
      <c r="K196" s="139">
        <v>4.2400731804786496</v>
      </c>
      <c r="L196" s="127">
        <v>4.3135225387325704</v>
      </c>
      <c r="M196" s="127">
        <v>4.3740523918030396</v>
      </c>
      <c r="N196" s="139">
        <v>4.4570738599713504</v>
      </c>
      <c r="O196" s="127">
        <v>4.5245866146110396</v>
      </c>
      <c r="P196" s="127">
        <v>4.5868034335872201</v>
      </c>
      <c r="Q196" s="140">
        <v>4.7309196040843098</v>
      </c>
      <c r="R196" s="138">
        <v>4.8140585912258196</v>
      </c>
      <c r="S196" s="127">
        <v>4.9305123118040104</v>
      </c>
      <c r="T196" s="127">
        <v>5.0459386891002902</v>
      </c>
      <c r="U196" s="127">
        <v>5.18414858346011</v>
      </c>
      <c r="V196" s="127">
        <v>5.2917390988977697</v>
      </c>
      <c r="W196" s="139">
        <v>5.4894742486538801</v>
      </c>
      <c r="X196" s="127">
        <v>5.6597364952220603</v>
      </c>
      <c r="Y196" s="127">
        <v>5.8798684867105102</v>
      </c>
      <c r="Z196" s="139">
        <v>6.2640759194680298</v>
      </c>
      <c r="AA196" s="127">
        <v>6.6018102847244</v>
      </c>
      <c r="AB196" s="127">
        <v>6.8099894593573902</v>
      </c>
      <c r="AC196" s="140">
        <v>6.9849941651346299</v>
      </c>
      <c r="AD196" s="138">
        <v>7.1879949230773104</v>
      </c>
      <c r="AE196" s="127">
        <v>7.4586676549137003</v>
      </c>
      <c r="AF196" s="127">
        <v>7.8076990053363504</v>
      </c>
      <c r="AG196" s="127">
        <v>8.0766506528554594</v>
      </c>
      <c r="AH196" s="127">
        <v>8.3237210257504906</v>
      </c>
      <c r="AI196" s="128">
        <v>8.5499602129110599</v>
      </c>
      <c r="AJ196" s="127">
        <v>8.7378768420025192</v>
      </c>
      <c r="AK196" s="127">
        <v>9.0833712504251096</v>
      </c>
      <c r="AL196" s="128">
        <v>9.6179878051481893</v>
      </c>
      <c r="AM196" s="127">
        <v>9.9347545110237796</v>
      </c>
      <c r="AN196" s="127">
        <v>10.3574323483006</v>
      </c>
      <c r="AO196" s="129">
        <v>10.745184304927401</v>
      </c>
      <c r="AP196" s="72">
        <v>10.987262016928446</v>
      </c>
      <c r="AQ196" s="72">
        <v>11.208504752260431</v>
      </c>
      <c r="AR196" s="72">
        <v>11.583257594076771</v>
      </c>
      <c r="AS196" s="72">
        <v>11.756609452359891</v>
      </c>
      <c r="AT196" s="72">
        <v>11.937982928297993</v>
      </c>
      <c r="AU196" s="132">
        <v>12.2058</v>
      </c>
      <c r="AV196" s="73">
        <f t="shared" si="0"/>
        <v>12.44190049447187</v>
      </c>
      <c r="AW196" s="73">
        <f t="shared" si="1"/>
        <v>12.777845538587803</v>
      </c>
      <c r="AX196" s="73">
        <f t="shared" si="2"/>
        <v>13.140164114851997</v>
      </c>
      <c r="AY196" s="73">
        <f t="shared" si="3"/>
        <v>13.63436172466135</v>
      </c>
      <c r="AZ196" s="73">
        <f t="shared" si="4"/>
        <v>14.065167325762467</v>
      </c>
      <c r="BA196" s="73">
        <f t="shared" si="5"/>
        <v>14.628557074247983</v>
      </c>
      <c r="BB196" s="73">
        <f t="shared" si="6"/>
        <v>15.220871653880717</v>
      </c>
      <c r="BC196" s="73">
        <f t="shared" si="7"/>
        <v>15.764961754218067</v>
      </c>
      <c r="BD196" s="73">
        <f t="shared" si="8"/>
        <v>16.523383716075948</v>
      </c>
      <c r="BE196" s="73">
        <f t="shared" si="9"/>
        <v>17.197586274425742</v>
      </c>
      <c r="BF196" s="73">
        <f t="shared" si="10"/>
        <v>17.769058295520153</v>
      </c>
      <c r="BG196" s="133">
        <f t="shared" si="11"/>
        <v>18.333145575975664</v>
      </c>
      <c r="BS196" s="133">
        <f t="shared" si="12"/>
        <v>30.06316541291396</v>
      </c>
      <c r="BT196" s="134"/>
    </row>
    <row r="197" spans="2:72" ht="15" hidden="1" customHeight="1" x14ac:dyDescent="0.35">
      <c r="B197" s="135">
        <v>39661</v>
      </c>
      <c r="C197" s="136">
        <v>26.598686288685599</v>
      </c>
      <c r="D197" s="72">
        <v>200808</v>
      </c>
      <c r="E197" s="137">
        <v>3.7595841732430699</v>
      </c>
      <c r="F197" s="138">
        <v>3.8192074186465401</v>
      </c>
      <c r="G197" s="127">
        <v>3.8981586862846398</v>
      </c>
      <c r="H197" s="127">
        <v>3.99070836987736</v>
      </c>
      <c r="I197" s="127">
        <v>4.0966948073052603</v>
      </c>
      <c r="J197" s="127">
        <v>4.1554721462697399</v>
      </c>
      <c r="K197" s="139">
        <v>4.2050084273363897</v>
      </c>
      <c r="L197" s="127">
        <v>4.2778503706929802</v>
      </c>
      <c r="M197" s="127">
        <v>4.3378796511871496</v>
      </c>
      <c r="N197" s="139">
        <v>4.42021454458117</v>
      </c>
      <c r="O197" s="127">
        <v>4.48716897912246</v>
      </c>
      <c r="P197" s="127">
        <v>4.5488712745737203</v>
      </c>
      <c r="Q197" s="140">
        <v>4.6917956265037297</v>
      </c>
      <c r="R197" s="138">
        <v>4.7742470670071304</v>
      </c>
      <c r="S197" s="127">
        <v>4.8897377332249796</v>
      </c>
      <c r="T197" s="127">
        <v>5.0042095521318899</v>
      </c>
      <c r="U197" s="127">
        <v>5.1412764719199799</v>
      </c>
      <c r="V197" s="127">
        <v>5.2479772303407897</v>
      </c>
      <c r="W197" s="139">
        <v>5.44407714081715</v>
      </c>
      <c r="X197" s="127">
        <v>5.6129313447900202</v>
      </c>
      <c r="Y197" s="127">
        <v>5.8312428785619002</v>
      </c>
      <c r="Z197" s="139">
        <v>6.2122729749359102</v>
      </c>
      <c r="AA197" s="127">
        <v>6.5472143289301403</v>
      </c>
      <c r="AB197" s="127">
        <v>6.7536718938037801</v>
      </c>
      <c r="AC197" s="140">
        <v>6.9272293375773701</v>
      </c>
      <c r="AD197" s="138">
        <v>7.1285513104703604</v>
      </c>
      <c r="AE197" s="127">
        <v>7.3969856204399198</v>
      </c>
      <c r="AF197" s="127">
        <v>7.7431305352704101</v>
      </c>
      <c r="AG197" s="127">
        <v>8.0098579940253103</v>
      </c>
      <c r="AH197" s="127">
        <v>8.2548851329322606</v>
      </c>
      <c r="AI197" s="128">
        <v>8.4792533568072308</v>
      </c>
      <c r="AJ197" s="127">
        <v>8.6656159442748901</v>
      </c>
      <c r="AK197" s="127">
        <v>9.0082531670717394</v>
      </c>
      <c r="AL197" s="128">
        <v>9.53844852510335</v>
      </c>
      <c r="AM197" s="127">
        <v>9.8525956190353696</v>
      </c>
      <c r="AN197" s="127">
        <v>10.2717779755995</v>
      </c>
      <c r="AO197" s="129">
        <v>10.6563232831754</v>
      </c>
      <c r="AP197" s="72">
        <v>10.896399049726229</v>
      </c>
      <c r="AQ197" s="72">
        <v>11.115812141660866</v>
      </c>
      <c r="AR197" s="72">
        <v>11.487465835106811</v>
      </c>
      <c r="AS197" s="72">
        <v>11.659384100180871</v>
      </c>
      <c r="AT197" s="72">
        <v>11.839257645365512</v>
      </c>
      <c r="AU197" s="132">
        <v>12.104900000000001</v>
      </c>
      <c r="AV197" s="73">
        <f t="shared" si="0"/>
        <v>12.339007890762202</v>
      </c>
      <c r="AW197" s="73">
        <f t="shared" si="1"/>
        <v>12.672174721026657</v>
      </c>
      <c r="AX197" s="73">
        <f t="shared" si="2"/>
        <v>13.031496978384364</v>
      </c>
      <c r="AY197" s="73">
        <f t="shared" si="3"/>
        <v>13.521607649960851</v>
      </c>
      <c r="AZ197" s="73">
        <f t="shared" si="4"/>
        <v>13.948850554992367</v>
      </c>
      <c r="BA197" s="73">
        <f t="shared" si="5"/>
        <v>14.507581156898889</v>
      </c>
      <c r="BB197" s="73">
        <f t="shared" si="6"/>
        <v>15.094997386047252</v>
      </c>
      <c r="BC197" s="73">
        <f t="shared" si="7"/>
        <v>15.634587944927793</v>
      </c>
      <c r="BD197" s="73">
        <f t="shared" si="8"/>
        <v>16.386737873795148</v>
      </c>
      <c r="BE197" s="73">
        <f t="shared" si="9"/>
        <v>17.055364880669735</v>
      </c>
      <c r="BF197" s="73">
        <f t="shared" si="10"/>
        <v>17.622110916033609</v>
      </c>
      <c r="BG197" s="133">
        <f t="shared" si="11"/>
        <v>18.181533281428006</v>
      </c>
      <c r="BS197" s="133">
        <f t="shared" si="12"/>
        <v>29.814547658217755</v>
      </c>
      <c r="BT197" s="134"/>
    </row>
    <row r="198" spans="2:72" ht="15" hidden="1" customHeight="1" x14ac:dyDescent="0.35">
      <c r="B198" s="135">
        <v>39692</v>
      </c>
      <c r="C198" s="136">
        <v>26.7470887129647</v>
      </c>
      <c r="D198" s="72">
        <v>200809</v>
      </c>
      <c r="E198" s="137">
        <v>3.7387246542285699</v>
      </c>
      <c r="F198" s="138">
        <v>3.79801708851998</v>
      </c>
      <c r="G198" s="127">
        <v>3.8765303062587799</v>
      </c>
      <c r="H198" s="127">
        <v>3.9685664910719298</v>
      </c>
      <c r="I198" s="127">
        <v>4.0739648777992903</v>
      </c>
      <c r="J198" s="127">
        <v>4.1324160990434997</v>
      </c>
      <c r="K198" s="139">
        <v>4.1816775350876103</v>
      </c>
      <c r="L198" s="127">
        <v>4.2541153252632897</v>
      </c>
      <c r="M198" s="127">
        <v>4.3138115418173602</v>
      </c>
      <c r="N198" s="139">
        <v>4.3956896117449604</v>
      </c>
      <c r="O198" s="127">
        <v>4.4622725591121197</v>
      </c>
      <c r="P198" s="127">
        <v>4.5236325081373199</v>
      </c>
      <c r="Q198" s="140">
        <v>4.6657638645924697</v>
      </c>
      <c r="R198" s="138">
        <v>4.7477578349843599</v>
      </c>
      <c r="S198" s="127">
        <v>4.8626077176376103</v>
      </c>
      <c r="T198" s="127">
        <v>4.9764444059095601</v>
      </c>
      <c r="U198" s="127">
        <v>5.1127508293534198</v>
      </c>
      <c r="V198" s="127">
        <v>5.2188595737650898</v>
      </c>
      <c r="W198" s="139">
        <v>5.4138714517296496</v>
      </c>
      <c r="X198" s="127">
        <v>5.5817887921250202</v>
      </c>
      <c r="Y198" s="127">
        <v>5.79888905534676</v>
      </c>
      <c r="Z198" s="139">
        <v>6.1778050603281702</v>
      </c>
      <c r="AA198" s="127">
        <v>6.5108880397733904</v>
      </c>
      <c r="AB198" s="127">
        <v>6.7162001041603601</v>
      </c>
      <c r="AC198" s="140">
        <v>6.8887945890981603</v>
      </c>
      <c r="AD198" s="138">
        <v>7.0889995556074501</v>
      </c>
      <c r="AE198" s="127">
        <v>7.3559444959193696</v>
      </c>
      <c r="AF198" s="127">
        <v>7.7001688748342003</v>
      </c>
      <c r="AG198" s="127">
        <v>7.9654164341531004</v>
      </c>
      <c r="AH198" s="127">
        <v>8.2090840747677891</v>
      </c>
      <c r="AI198" s="128">
        <v>8.4322074234074993</v>
      </c>
      <c r="AJ198" s="127">
        <v>8.6175360045176106</v>
      </c>
      <c r="AK198" s="127">
        <v>8.9582721533300393</v>
      </c>
      <c r="AL198" s="128">
        <v>9.4855257976926204</v>
      </c>
      <c r="AM198" s="127">
        <v>9.7979298910753094</v>
      </c>
      <c r="AN198" s="127">
        <v>10.2147864738478</v>
      </c>
      <c r="AO198" s="129">
        <v>10.597198186380901</v>
      </c>
      <c r="AP198" s="72">
        <v>10.835941926626019</v>
      </c>
      <c r="AQ198" s="72">
        <v>11.054137636171452</v>
      </c>
      <c r="AR198" s="72">
        <v>11.423729261865216</v>
      </c>
      <c r="AS198" s="72">
        <v>11.594693662853782</v>
      </c>
      <c r="AT198" s="72">
        <v>11.773569205210693</v>
      </c>
      <c r="AU198" s="132">
        <v>12.037699999999999</v>
      </c>
      <c r="AV198" s="73">
        <f t="shared" si="0"/>
        <v>12.270546657323345</v>
      </c>
      <c r="AW198" s="73">
        <f t="shared" si="1"/>
        <v>12.601864958731774</v>
      </c>
      <c r="AX198" s="73">
        <f t="shared" si="2"/>
        <v>12.959193567559669</v>
      </c>
      <c r="AY198" s="73">
        <f t="shared" si="3"/>
        <v>13.446584929658869</v>
      </c>
      <c r="AZ198" s="73">
        <f t="shared" si="4"/>
        <v>13.871457338090059</v>
      </c>
      <c r="BA198" s="73">
        <f t="shared" si="5"/>
        <v>14.42708790257824</v>
      </c>
      <c r="BB198" s="73">
        <f t="shared" si="6"/>
        <v>15.011244936178182</v>
      </c>
      <c r="BC198" s="73">
        <f t="shared" si="7"/>
        <v>15.547841653451686</v>
      </c>
      <c r="BD198" s="73">
        <f t="shared" si="8"/>
        <v>16.295818385225964</v>
      </c>
      <c r="BE198" s="73">
        <f t="shared" si="9"/>
        <v>16.960735610081898</v>
      </c>
      <c r="BF198" s="73">
        <f t="shared" si="10"/>
        <v>17.524337135532893</v>
      </c>
      <c r="BG198" s="133">
        <f t="shared" si="11"/>
        <v>18.080655625357451</v>
      </c>
      <c r="BS198" s="133">
        <f t="shared" si="12"/>
        <v>29.649125873486483</v>
      </c>
      <c r="BT198" s="134"/>
    </row>
    <row r="199" spans="2:72" ht="15" hidden="1" customHeight="1" x14ac:dyDescent="0.35">
      <c r="B199" s="135">
        <v>39722</v>
      </c>
      <c r="C199" s="136">
        <v>26.8947378254455</v>
      </c>
      <c r="D199" s="72">
        <v>200810</v>
      </c>
      <c r="E199" s="137">
        <v>3.7181994726637102</v>
      </c>
      <c r="F199" s="138">
        <v>3.7771663981006798</v>
      </c>
      <c r="G199" s="127">
        <v>3.8552485870266202</v>
      </c>
      <c r="H199" s="127">
        <v>3.94677950344518</v>
      </c>
      <c r="I199" s="127">
        <v>4.05159926477904</v>
      </c>
      <c r="J199" s="127">
        <v>4.1097295953346702</v>
      </c>
      <c r="K199" s="139">
        <v>4.1587205915864898</v>
      </c>
      <c r="L199" s="127">
        <v>4.2307607063693498</v>
      </c>
      <c r="M199" s="127">
        <v>4.29012919734937</v>
      </c>
      <c r="N199" s="139">
        <v>4.3715577658007003</v>
      </c>
      <c r="O199" s="127">
        <v>4.4377751802093703</v>
      </c>
      <c r="P199" s="127">
        <v>4.4987982699547304</v>
      </c>
      <c r="Q199" s="140">
        <v>4.6401493411075103</v>
      </c>
      <c r="R199" s="138">
        <v>4.7216931737424996</v>
      </c>
      <c r="S199" s="127">
        <v>4.8359125433432499</v>
      </c>
      <c r="T199" s="127">
        <v>4.9491242808869202</v>
      </c>
      <c r="U199" s="127">
        <v>5.0846823972612896</v>
      </c>
      <c r="V199" s="127">
        <v>5.1902086164949601</v>
      </c>
      <c r="W199" s="139">
        <v>5.3841499009891001</v>
      </c>
      <c r="X199" s="127">
        <v>5.5511453939048501</v>
      </c>
      <c r="Y199" s="127">
        <v>5.7670538008834802</v>
      </c>
      <c r="Z199" s="139">
        <v>6.1438895992384799</v>
      </c>
      <c r="AA199" s="127">
        <v>6.4751439902580898</v>
      </c>
      <c r="AB199" s="127">
        <v>6.6793289142994103</v>
      </c>
      <c r="AC199" s="140">
        <v>6.8509758747554601</v>
      </c>
      <c r="AD199" s="138">
        <v>7.0500817383171297</v>
      </c>
      <c r="AE199" s="127">
        <v>7.3155611806653198</v>
      </c>
      <c r="AF199" s="127">
        <v>7.6578958061134701</v>
      </c>
      <c r="AG199" s="127">
        <v>7.92168718590107</v>
      </c>
      <c r="AH199" s="127">
        <v>8.1640171183324508</v>
      </c>
      <c r="AI199" s="128">
        <v>8.3859155446615503</v>
      </c>
      <c r="AJ199" s="127">
        <v>8.5702266925214907</v>
      </c>
      <c r="AK199" s="127">
        <v>8.9090922378616408</v>
      </c>
      <c r="AL199" s="128">
        <v>9.4334513184940398</v>
      </c>
      <c r="AM199" s="127">
        <v>9.7441403482303492</v>
      </c>
      <c r="AN199" s="127">
        <v>10.158708434833899</v>
      </c>
      <c r="AO199" s="129">
        <v>10.539020749695901</v>
      </c>
      <c r="AP199" s="72">
        <v>10.776453813421751</v>
      </c>
      <c r="AQ199" s="72">
        <v>10.993451652845879</v>
      </c>
      <c r="AR199" s="72">
        <v>11.361014261716049</v>
      </c>
      <c r="AS199" s="72">
        <v>11.531040087202015</v>
      </c>
      <c r="AT199" s="72">
        <v>11.708933622772138</v>
      </c>
      <c r="AU199" s="132">
        <v>11.9716</v>
      </c>
      <c r="AV199" s="73">
        <f t="shared" si="0"/>
        <v>12.203182724074889</v>
      </c>
      <c r="AW199" s="73">
        <f t="shared" si="1"/>
        <v>12.532682124943403</v>
      </c>
      <c r="AX199" s="73">
        <f t="shared" si="2"/>
        <v>12.888049039543235</v>
      </c>
      <c r="AY199" s="73">
        <f t="shared" si="3"/>
        <v>13.372764677398093</v>
      </c>
      <c r="AZ199" s="73">
        <f t="shared" si="4"/>
        <v>13.795304583671069</v>
      </c>
      <c r="BA199" s="73">
        <f t="shared" si="5"/>
        <v>14.347884798300987</v>
      </c>
      <c r="BB199" s="73">
        <f t="shared" si="6"/>
        <v>14.928834874907325</v>
      </c>
      <c r="BC199" s="73">
        <f t="shared" si="7"/>
        <v>15.462485736021913</v>
      </c>
      <c r="BD199" s="73">
        <f t="shared" si="8"/>
        <v>16.206356158921956</v>
      </c>
      <c r="BE199" s="73">
        <f t="shared" si="9"/>
        <v>16.867623062337305</v>
      </c>
      <c r="BF199" s="73">
        <f t="shared" si="10"/>
        <v>17.428130478242942</v>
      </c>
      <c r="BG199" s="133">
        <f t="shared" si="11"/>
        <v>17.981394841575828</v>
      </c>
      <c r="BS199" s="133">
        <f t="shared" si="12"/>
        <v>29.486355477676561</v>
      </c>
      <c r="BT199" s="134"/>
    </row>
    <row r="200" spans="2:72" ht="15" hidden="1" customHeight="1" x14ac:dyDescent="0.35">
      <c r="B200" s="135">
        <v>39753</v>
      </c>
      <c r="C200" s="136">
        <v>26.820159957406698</v>
      </c>
      <c r="D200" s="72">
        <v>200811</v>
      </c>
      <c r="E200" s="137">
        <v>3.7285385381299201</v>
      </c>
      <c r="F200" s="138">
        <v>3.7876694308061301</v>
      </c>
      <c r="G200" s="127">
        <v>3.8659687401068599</v>
      </c>
      <c r="H200" s="127">
        <v>3.9577541733000001</v>
      </c>
      <c r="I200" s="127">
        <v>4.0628654032284199</v>
      </c>
      <c r="J200" s="127">
        <v>4.1211573747335404</v>
      </c>
      <c r="K200" s="139">
        <v>4.1702845985119401</v>
      </c>
      <c r="L200" s="127">
        <v>4.24252503268821</v>
      </c>
      <c r="M200" s="127">
        <v>4.3020586075265301</v>
      </c>
      <c r="N200" s="139">
        <v>4.3837136015115803</v>
      </c>
      <c r="O200" s="127">
        <v>4.4501151443371301</v>
      </c>
      <c r="P200" s="127">
        <v>4.5113079188249197</v>
      </c>
      <c r="Q200" s="140">
        <v>4.6530520398904702</v>
      </c>
      <c r="R200" s="138">
        <v>4.7348226185701998</v>
      </c>
      <c r="S200" s="127">
        <v>4.8493595939230101</v>
      </c>
      <c r="T200" s="127">
        <v>4.9628861353319902</v>
      </c>
      <c r="U200" s="127">
        <v>5.0988211933551302</v>
      </c>
      <c r="V200" s="127">
        <v>5.2046408456057902</v>
      </c>
      <c r="W200" s="139">
        <v>5.3991214157546503</v>
      </c>
      <c r="X200" s="127">
        <v>5.5665812671176802</v>
      </c>
      <c r="Y200" s="127">
        <v>5.7830900429498104</v>
      </c>
      <c r="Z200" s="139">
        <v>6.1609736952507399</v>
      </c>
      <c r="AA200" s="127">
        <v>6.4931491936127301</v>
      </c>
      <c r="AB200" s="127">
        <v>6.6979018874341403</v>
      </c>
      <c r="AC200" s="140">
        <v>6.8700261405083696</v>
      </c>
      <c r="AD200" s="138">
        <v>7.0696856506866901</v>
      </c>
      <c r="AE200" s="127">
        <v>7.33590330230916</v>
      </c>
      <c r="AF200" s="127">
        <v>7.6791898455147898</v>
      </c>
      <c r="AG200" s="127">
        <v>7.9437147406409503</v>
      </c>
      <c r="AH200" s="127">
        <v>8.1867185113250294</v>
      </c>
      <c r="AI200" s="128">
        <v>8.4092339627420891</v>
      </c>
      <c r="AJ200" s="127">
        <v>8.5940576180771906</v>
      </c>
      <c r="AK200" s="127">
        <v>8.9338654348267408</v>
      </c>
      <c r="AL200" s="128">
        <v>9.4596825821665096</v>
      </c>
      <c r="AM200" s="127">
        <v>9.7712355338741101</v>
      </c>
      <c r="AN200" s="127">
        <v>10.186956395259999</v>
      </c>
      <c r="AO200" s="129">
        <v>10.568326231094099</v>
      </c>
      <c r="AP200" s="72">
        <v>10.806419516523421</v>
      </c>
      <c r="AQ200" s="72">
        <v>11.024020754147223</v>
      </c>
      <c r="AR200" s="72">
        <v>11.392605431334054</v>
      </c>
      <c r="AS200" s="72">
        <v>11.563104041605662</v>
      </c>
      <c r="AT200" s="72">
        <v>11.74149223942395</v>
      </c>
      <c r="AU200" s="132">
        <v>12.004899999999999</v>
      </c>
      <c r="AV200" s="73">
        <f t="shared" si="0"/>
        <v>12.237115681681956</v>
      </c>
      <c r="AW200" s="73">
        <f t="shared" si="1"/>
        <v>12.567531309853955</v>
      </c>
      <c r="AX200" s="73">
        <f t="shared" si="2"/>
        <v>12.923886380635723</v>
      </c>
      <c r="AY200" s="73">
        <f t="shared" si="3"/>
        <v>13.409949850081954</v>
      </c>
      <c r="AZ200" s="73">
        <f t="shared" si="4"/>
        <v>13.833664698093578</v>
      </c>
      <c r="BA200" s="73">
        <f t="shared" si="5"/>
        <v>14.387781452937759</v>
      </c>
      <c r="BB200" s="73">
        <f t="shared" si="6"/>
        <v>14.970346956827868</v>
      </c>
      <c r="BC200" s="73">
        <f t="shared" si="7"/>
        <v>15.505481721974428</v>
      </c>
      <c r="BD200" s="73">
        <f t="shared" si="8"/>
        <v>16.251420598989778</v>
      </c>
      <c r="BE200" s="73">
        <f t="shared" si="9"/>
        <v>16.914526263842031</v>
      </c>
      <c r="BF200" s="73">
        <f t="shared" si="10"/>
        <v>17.476592262849504</v>
      </c>
      <c r="BG200" s="133">
        <f t="shared" si="11"/>
        <v>18.0313950687847</v>
      </c>
      <c r="BS200" s="133">
        <f t="shared" si="12"/>
        <v>29.568347141083926</v>
      </c>
      <c r="BT200" s="134"/>
    </row>
    <row r="201" spans="2:72" ht="15" hidden="1" customHeight="1" x14ac:dyDescent="0.35">
      <c r="B201" s="141">
        <v>39783</v>
      </c>
      <c r="C201" s="142">
        <v>26.750101960158201</v>
      </c>
      <c r="D201" s="109">
        <v>200812</v>
      </c>
      <c r="E201" s="143">
        <v>3.7383035081115099</v>
      </c>
      <c r="F201" s="144">
        <v>3.7975892634466502</v>
      </c>
      <c r="G201" s="145">
        <v>3.8760936371169898</v>
      </c>
      <c r="H201" s="145">
        <v>3.9681194545761702</v>
      </c>
      <c r="I201" s="145">
        <v>4.0735059687733397</v>
      </c>
      <c r="J201" s="145">
        <v>4.13195060581916</v>
      </c>
      <c r="K201" s="146">
        <v>4.1812064928420396</v>
      </c>
      <c r="L201" s="145">
        <v>4.2536361233116997</v>
      </c>
      <c r="M201" s="145">
        <v>4.3133256154257102</v>
      </c>
      <c r="N201" s="146">
        <v>4.3951944622533601</v>
      </c>
      <c r="O201" s="145">
        <v>4.46176990942931</v>
      </c>
      <c r="P201" s="145">
        <v>4.52312294660444</v>
      </c>
      <c r="Q201" s="147">
        <v>4.6652382927688096</v>
      </c>
      <c r="R201" s="144">
        <v>4.7472230270051998</v>
      </c>
      <c r="S201" s="145">
        <v>4.8620599724708802</v>
      </c>
      <c r="T201" s="145">
        <v>4.9758838376858598</v>
      </c>
      <c r="U201" s="145">
        <v>5.1121749069845901</v>
      </c>
      <c r="V201" s="145">
        <v>5.2182716988482998</v>
      </c>
      <c r="W201" s="146">
        <v>5.4132616098313902</v>
      </c>
      <c r="X201" s="145">
        <v>5.5811600352912096</v>
      </c>
      <c r="Y201" s="145">
        <v>5.7982358434002297</v>
      </c>
      <c r="Z201" s="146">
        <v>6.1771091656438202</v>
      </c>
      <c r="AA201" s="145">
        <v>6.5101546251814701</v>
      </c>
      <c r="AB201" s="145">
        <v>6.71544356232942</v>
      </c>
      <c r="AC201" s="147">
        <v>6.88801860547788</v>
      </c>
      <c r="AD201" s="138">
        <v>7.0882010200337398</v>
      </c>
      <c r="AE201" s="127">
        <v>7.3551158905129004</v>
      </c>
      <c r="AF201" s="127">
        <v>7.6993014945047298</v>
      </c>
      <c r="AG201" s="127">
        <v>7.9645191751912101</v>
      </c>
      <c r="AH201" s="127">
        <v>8.2081593680288698</v>
      </c>
      <c r="AI201" s="128">
        <v>8.4312575830894492</v>
      </c>
      <c r="AJ201" s="127">
        <v>8.6165652879865409</v>
      </c>
      <c r="AK201" s="127">
        <v>8.9572630548052992</v>
      </c>
      <c r="AL201" s="128">
        <v>9.4844573070367293</v>
      </c>
      <c r="AM201" s="127">
        <v>9.7968262098710195</v>
      </c>
      <c r="AN201" s="127">
        <v>10.2136358361149</v>
      </c>
      <c r="AO201" s="129">
        <v>10.596004472138601</v>
      </c>
      <c r="AP201" s="72">
        <v>10.834721319256079</v>
      </c>
      <c r="AQ201" s="72">
        <v>11.052892450292974</v>
      </c>
      <c r="AR201" s="72">
        <v>11.422442443587338</v>
      </c>
      <c r="AS201" s="72">
        <v>11.593387586406262</v>
      </c>
      <c r="AT201" s="72">
        <v>11.772242979448349</v>
      </c>
      <c r="AU201" s="132">
        <v>12.0364</v>
      </c>
      <c r="AV201" s="73">
        <f t="shared" si="0"/>
        <v>12.269164449871091</v>
      </c>
      <c r="AW201" s="73">
        <f t="shared" si="1"/>
        <v>12.600445430152917</v>
      </c>
      <c r="AX201" s="73">
        <f t="shared" si="2"/>
        <v>12.957733787940676</v>
      </c>
      <c r="AY201" s="73">
        <f t="shared" si="3"/>
        <v>13.445070248168616</v>
      </c>
      <c r="AZ201" s="73">
        <f t="shared" si="4"/>
        <v>13.869894797133915</v>
      </c>
      <c r="BA201" s="73">
        <f t="shared" si="5"/>
        <v>14.42546277299191</v>
      </c>
      <c r="BB201" s="73">
        <f t="shared" si="6"/>
        <v>15.00955400461679</v>
      </c>
      <c r="BC201" s="73">
        <f t="shared" si="7"/>
        <v>15.546090277314988</v>
      </c>
      <c r="BD201" s="73">
        <f t="shared" si="8"/>
        <v>16.293982753754793</v>
      </c>
      <c r="BE201" s="73">
        <f t="shared" si="9"/>
        <v>16.958825079458393</v>
      </c>
      <c r="BF201" s="73">
        <f t="shared" si="10"/>
        <v>17.522363118395678</v>
      </c>
      <c r="BG201" s="133">
        <f t="shared" si="11"/>
        <v>18.078618942099162</v>
      </c>
      <c r="BS201" s="133">
        <f t="shared" si="12"/>
        <v>29.645786067699532</v>
      </c>
      <c r="BT201" s="134"/>
    </row>
    <row r="202" spans="2:72" ht="15" hidden="1" customHeight="1" x14ac:dyDescent="0.35">
      <c r="B202" s="119">
        <v>39814</v>
      </c>
      <c r="C202" s="120">
        <v>26.728255918005399</v>
      </c>
      <c r="D202" s="121">
        <v>200901</v>
      </c>
      <c r="E202" s="122">
        <v>3.7413589688295099</v>
      </c>
      <c r="F202" s="123">
        <v>3.8006931807161699</v>
      </c>
      <c r="G202" s="124">
        <v>3.8792617190615899</v>
      </c>
      <c r="H202" s="124">
        <v>3.9713627527972699</v>
      </c>
      <c r="I202" s="124">
        <v>4.0768354034875403</v>
      </c>
      <c r="J202" s="124">
        <v>4.1353278096062196</v>
      </c>
      <c r="K202" s="125">
        <v>4.1846239553795197</v>
      </c>
      <c r="L202" s="124">
        <v>4.2571127854005901</v>
      </c>
      <c r="M202" s="124">
        <v>4.3168510640558901</v>
      </c>
      <c r="N202" s="125">
        <v>4.3987868254732598</v>
      </c>
      <c r="O202" s="124">
        <v>4.4654166873491397</v>
      </c>
      <c r="P202" s="124">
        <v>4.5268198707455696</v>
      </c>
      <c r="Q202" s="126">
        <v>4.6690513733045904</v>
      </c>
      <c r="R202" s="123">
        <v>4.7511031168499898</v>
      </c>
      <c r="S202" s="124">
        <v>4.8660339230134699</v>
      </c>
      <c r="T202" s="124">
        <v>4.9799508208963896</v>
      </c>
      <c r="U202" s="124">
        <v>5.1163532861819796</v>
      </c>
      <c r="V202" s="124">
        <v>5.22253679507633</v>
      </c>
      <c r="W202" s="125">
        <v>5.4176860788904699</v>
      </c>
      <c r="X202" s="124">
        <v>5.5857217342575103</v>
      </c>
      <c r="Y202" s="124">
        <v>5.8029749668594999</v>
      </c>
      <c r="Z202" s="125">
        <v>6.1821579569914098</v>
      </c>
      <c r="AA202" s="124">
        <v>6.5154756275244301</v>
      </c>
      <c r="AB202" s="124">
        <v>6.7209323552977001</v>
      </c>
      <c r="AC202" s="126">
        <v>6.89364845073474</v>
      </c>
      <c r="AD202" s="138">
        <v>7.0939944821565897</v>
      </c>
      <c r="AE202" s="127">
        <v>7.36112751253102</v>
      </c>
      <c r="AF202" s="127">
        <v>7.7055944327911501</v>
      </c>
      <c r="AG202" s="127">
        <v>7.9710288861937304</v>
      </c>
      <c r="AH202" s="127">
        <v>8.2148682156282309</v>
      </c>
      <c r="AI202" s="128">
        <v>8.4381487775289994</v>
      </c>
      <c r="AJ202" s="127">
        <v>8.62360794161388</v>
      </c>
      <c r="AK202" s="127">
        <v>8.9645841739560996</v>
      </c>
      <c r="AL202" s="128">
        <v>9.4922093225352793</v>
      </c>
      <c r="AM202" s="127">
        <v>9.8048335366116994</v>
      </c>
      <c r="AN202" s="127">
        <v>10.2219838375593</v>
      </c>
      <c r="AO202" s="129">
        <v>10.604664998326999</v>
      </c>
      <c r="AP202" s="72">
        <v>10.843576957999588</v>
      </c>
      <c r="AQ202" s="72">
        <v>11.061926408779447</v>
      </c>
      <c r="AR202" s="72">
        <v>11.431778449643087</v>
      </c>
      <c r="AS202" s="72">
        <v>11.602863312569724</v>
      </c>
      <c r="AT202" s="72">
        <v>11.781864891074402</v>
      </c>
      <c r="AU202" s="132">
        <v>12.046200000000001</v>
      </c>
      <c r="AV202" s="73">
        <f t="shared" si="0"/>
        <v>12.279192514724024</v>
      </c>
      <c r="AW202" s="73">
        <f t="shared" si="1"/>
        <v>12.610744263823758</v>
      </c>
      <c r="AX202" s="73">
        <f t="shared" si="2"/>
        <v>12.96832464726964</v>
      </c>
      <c r="AY202" s="73">
        <f t="shared" si="3"/>
        <v>13.45605942652316</v>
      </c>
      <c r="AZ202" s="73">
        <f t="shared" si="4"/>
        <v>13.881231201099915</v>
      </c>
      <c r="BA202" s="73">
        <f t="shared" si="5"/>
        <v>14.437253264252515</v>
      </c>
      <c r="BB202" s="73">
        <f t="shared" si="6"/>
        <v>15.021821896337279</v>
      </c>
      <c r="BC202" s="73">
        <f t="shared" si="7"/>
        <v>15.558796700979569</v>
      </c>
      <c r="BD202" s="73">
        <f t="shared" si="8"/>
        <v>16.307300459001539</v>
      </c>
      <c r="BE202" s="73">
        <f t="shared" si="9"/>
        <v>16.972686186171991</v>
      </c>
      <c r="BF202" s="73">
        <f t="shared" si="10"/>
        <v>17.536684826646134</v>
      </c>
      <c r="BG202" s="133">
        <f t="shared" si="11"/>
        <v>18.093395299848996</v>
      </c>
      <c r="BS202" s="133">
        <f t="shared" si="12"/>
        <v>29.670016720611368</v>
      </c>
      <c r="BT202" s="134"/>
    </row>
    <row r="203" spans="2:72" ht="15" hidden="1" customHeight="1" x14ac:dyDescent="0.35">
      <c r="B203" s="135">
        <v>39845</v>
      </c>
      <c r="C203" s="136">
        <v>26.765921507923998</v>
      </c>
      <c r="D203" s="72">
        <v>200902</v>
      </c>
      <c r="E203" s="137">
        <v>3.7360940466927399</v>
      </c>
      <c r="F203" s="138">
        <v>3.7953447621792402</v>
      </c>
      <c r="G203" s="127">
        <v>3.8738027371597901</v>
      </c>
      <c r="H203" s="127">
        <v>3.96577416430722</v>
      </c>
      <c r="I203" s="127">
        <v>4.0710983915775403</v>
      </c>
      <c r="J203" s="127">
        <v>4.1295084859035303</v>
      </c>
      <c r="K203" s="139">
        <v>4.1787352610627497</v>
      </c>
      <c r="L203" s="127">
        <v>4.2511220832174299</v>
      </c>
      <c r="M203" s="127">
        <v>4.3107762968609702</v>
      </c>
      <c r="N203" s="139">
        <v>4.39259675648354</v>
      </c>
      <c r="O203" s="127">
        <v>4.4591328553610898</v>
      </c>
      <c r="P203" s="127">
        <v>4.5204496308554099</v>
      </c>
      <c r="Q203" s="140">
        <v>4.6624809821344799</v>
      </c>
      <c r="R203" s="138">
        <v>4.7444172606724999</v>
      </c>
      <c r="S203" s="127">
        <v>4.8591863336928602</v>
      </c>
      <c r="T203" s="127">
        <v>4.97294292522656</v>
      </c>
      <c r="U203" s="127">
        <v>5.1091534419808804</v>
      </c>
      <c r="V203" s="127">
        <v>5.2151875271200696</v>
      </c>
      <c r="W203" s="139">
        <v>5.4100621925955599</v>
      </c>
      <c r="X203" s="127">
        <v>5.5778613845146703</v>
      </c>
      <c r="Y203" s="127">
        <v>5.7948088936180202</v>
      </c>
      <c r="Z203" s="139">
        <v>6.1734582891562901</v>
      </c>
      <c r="AA203" s="127">
        <v>6.50630690777614</v>
      </c>
      <c r="AB203" s="127">
        <v>6.7114745123502804</v>
      </c>
      <c r="AC203" s="140">
        <v>6.8839475579218004</v>
      </c>
      <c r="AD203" s="138">
        <v>7.0840116580281496</v>
      </c>
      <c r="AE203" s="127">
        <v>7.3507687729620104</v>
      </c>
      <c r="AF203" s="127">
        <v>7.6947509518410104</v>
      </c>
      <c r="AG203" s="127">
        <v>7.9598118800776696</v>
      </c>
      <c r="AH203" s="127">
        <v>8.2033080734768191</v>
      </c>
      <c r="AI203" s="128">
        <v>8.4262744300893999</v>
      </c>
      <c r="AJ203" s="127">
        <v>8.6114726119839595</v>
      </c>
      <c r="AK203" s="127">
        <v>8.9519690151174007</v>
      </c>
      <c r="AL203" s="128">
        <v>9.4788516780522407</v>
      </c>
      <c r="AM203" s="127">
        <v>9.7910359604998405</v>
      </c>
      <c r="AN203" s="127">
        <v>10.207599238423899</v>
      </c>
      <c r="AO203" s="129">
        <v>10.5897418818959</v>
      </c>
      <c r="AP203" s="72">
        <v>10.828317639435518</v>
      </c>
      <c r="AQ203" s="72">
        <v>11.046359824094552</v>
      </c>
      <c r="AR203" s="72">
        <v>11.415691401080361</v>
      </c>
      <c r="AS203" s="72">
        <v>11.586535509647529</v>
      </c>
      <c r="AT203" s="72">
        <v>11.765285193217496</v>
      </c>
      <c r="AU203" s="132">
        <v>12.029199999999999</v>
      </c>
      <c r="AV203" s="73">
        <f t="shared" si="0"/>
        <v>12.261912966562223</v>
      </c>
      <c r="AW203" s="73">
        <f t="shared" si="1"/>
        <v>12.592998148792041</v>
      </c>
      <c r="AX203" s="73">
        <f t="shared" si="2"/>
        <v>12.9500753373047</v>
      </c>
      <c r="AY203" s="73">
        <f t="shared" si="3"/>
        <v>13.437123765513705</v>
      </c>
      <c r="AZ203" s="73">
        <f t="shared" si="4"/>
        <v>13.861697229073915</v>
      </c>
      <c r="BA203" s="73">
        <f t="shared" si="5"/>
        <v>14.416936845823157</v>
      </c>
      <c r="BB203" s="73">
        <f t="shared" si="6"/>
        <v>15.000682860148663</v>
      </c>
      <c r="BC203" s="73">
        <f t="shared" si="7"/>
        <v>15.536902022106194</v>
      </c>
      <c r="BD203" s="73">
        <f t="shared" si="8"/>
        <v>16.284352469275635</v>
      </c>
      <c r="BE203" s="73">
        <f t="shared" si="9"/>
        <v>16.948801851103752</v>
      </c>
      <c r="BF203" s="73">
        <f t="shared" si="10"/>
        <v>17.512006820360543</v>
      </c>
      <c r="BG203" s="133">
        <f t="shared" si="11"/>
        <v>18.067933878414376</v>
      </c>
      <c r="BS203" s="133">
        <f t="shared" si="12"/>
        <v>29.628264424418401</v>
      </c>
      <c r="BT203" s="134"/>
    </row>
    <row r="204" spans="2:72" ht="15" hidden="1" customHeight="1" x14ac:dyDescent="0.35">
      <c r="B204" s="135">
        <v>39873</v>
      </c>
      <c r="C204" s="136">
        <v>27.072519409860998</v>
      </c>
      <c r="D204" s="72">
        <v>200903</v>
      </c>
      <c r="E204" s="137">
        <v>3.6937825581011698</v>
      </c>
      <c r="F204" s="138">
        <v>3.7523622556900902</v>
      </c>
      <c r="G204" s="127">
        <v>3.8299316894102202</v>
      </c>
      <c r="H204" s="127">
        <v>3.9208615346429898</v>
      </c>
      <c r="I204" s="127">
        <v>4.0249929587384203</v>
      </c>
      <c r="J204" s="127">
        <v>4.0827415552517801</v>
      </c>
      <c r="K204" s="139">
        <v>4.1314108342373199</v>
      </c>
      <c r="L204" s="127">
        <v>4.2029778713005301</v>
      </c>
      <c r="M204" s="127">
        <v>4.2619564974057296</v>
      </c>
      <c r="N204" s="139">
        <v>4.3428503354281398</v>
      </c>
      <c r="O204" s="127">
        <v>4.4086329090053704</v>
      </c>
      <c r="P204" s="127">
        <v>4.4692552683489204</v>
      </c>
      <c r="Q204" s="140">
        <v>4.6096781060777001</v>
      </c>
      <c r="R204" s="138">
        <v>4.6906864513594204</v>
      </c>
      <c r="S204" s="127">
        <v>4.8041557577617198</v>
      </c>
      <c r="T204" s="127">
        <v>4.9166240490907898</v>
      </c>
      <c r="U204" s="127">
        <v>5.05129197359404</v>
      </c>
      <c r="V204" s="127">
        <v>5.1561252163755098</v>
      </c>
      <c r="W204" s="139">
        <v>5.3487929146060704</v>
      </c>
      <c r="X204" s="127">
        <v>5.5146917706380698</v>
      </c>
      <c r="Y204" s="127">
        <v>5.7291823362218803</v>
      </c>
      <c r="Z204" s="139">
        <v>6.1035435047028797</v>
      </c>
      <c r="AA204" s="127">
        <v>6.4326225928041101</v>
      </c>
      <c r="AB204" s="127">
        <v>6.6354666619822398</v>
      </c>
      <c r="AC204" s="140">
        <v>6.8059864399944203</v>
      </c>
      <c r="AD204" s="138">
        <v>7.0037848021981803</v>
      </c>
      <c r="AE204" s="127">
        <v>7.2675208768466</v>
      </c>
      <c r="AF204" s="127">
        <v>7.6076074369709801</v>
      </c>
      <c r="AG204" s="127">
        <v>7.8696665343380197</v>
      </c>
      <c r="AH204" s="127">
        <v>8.1104051187797097</v>
      </c>
      <c r="AI204" s="128">
        <v>8.3308463680646305</v>
      </c>
      <c r="AJ204" s="127">
        <v>8.5139471694697004</v>
      </c>
      <c r="AK204" s="127">
        <v>8.8505874304673693</v>
      </c>
      <c r="AL204" s="128">
        <v>9.3715031157235806</v>
      </c>
      <c r="AM204" s="127">
        <v>9.6801518924959602</v>
      </c>
      <c r="AN204" s="127">
        <v>10.0919975663766</v>
      </c>
      <c r="AO204" s="129">
        <v>10.469812421549401</v>
      </c>
      <c r="AP204" s="72">
        <v>10.705686294362051</v>
      </c>
      <c r="AQ204" s="72">
        <v>10.921259138235392</v>
      </c>
      <c r="AR204" s="72">
        <v>11.286408013016482</v>
      </c>
      <c r="AS204" s="72">
        <v>11.455317301833333</v>
      </c>
      <c r="AT204" s="72">
        <v>11.632042634543126</v>
      </c>
      <c r="AU204" s="132">
        <v>11.893000000000001</v>
      </c>
      <c r="AV204" s="73">
        <f t="shared" si="0"/>
        <v>12.123046068643861</v>
      </c>
      <c r="AW204" s="73">
        <f t="shared" si="1"/>
        <v>12.45038169137767</v>
      </c>
      <c r="AX204" s="73">
        <f t="shared" si="2"/>
        <v>12.80341495936819</v>
      </c>
      <c r="AY204" s="73">
        <f t="shared" si="3"/>
        <v>13.284947534989932</v>
      </c>
      <c r="AZ204" s="73">
        <f t="shared" si="4"/>
        <v>13.704712678675108</v>
      </c>
      <c r="BA204" s="73">
        <f t="shared" si="5"/>
        <v>14.253664173547316</v>
      </c>
      <c r="BB204" s="73">
        <f t="shared" si="6"/>
        <v>14.830799229337831</v>
      </c>
      <c r="BC204" s="73">
        <f t="shared" si="7"/>
        <v>15.360945677206747</v>
      </c>
      <c r="BD204" s="73">
        <f t="shared" si="8"/>
        <v>16.09993120334558</v>
      </c>
      <c r="BE204" s="73">
        <f t="shared" si="9"/>
        <v>16.756855656173645</v>
      </c>
      <c r="BF204" s="73">
        <f t="shared" si="10"/>
        <v>17.313682295459721</v>
      </c>
      <c r="BG204" s="133">
        <f t="shared" si="11"/>
        <v>17.863313446322618</v>
      </c>
      <c r="BS204" s="133">
        <f t="shared" si="12"/>
        <v>29.292722557293448</v>
      </c>
      <c r="BT204" s="134"/>
    </row>
    <row r="205" spans="2:72" ht="15" hidden="1" customHeight="1" x14ac:dyDescent="0.35">
      <c r="B205" s="135">
        <v>39904</v>
      </c>
      <c r="C205" s="136">
        <v>27.200582415584101</v>
      </c>
      <c r="D205" s="72">
        <v>200904</v>
      </c>
      <c r="E205" s="137">
        <v>3.6763918680912702</v>
      </c>
      <c r="F205" s="138">
        <v>3.7346957667273299</v>
      </c>
      <c r="G205" s="127">
        <v>3.8118999959572499</v>
      </c>
      <c r="H205" s="127">
        <v>3.9024017345740498</v>
      </c>
      <c r="I205" s="127">
        <v>4.0060428977274096</v>
      </c>
      <c r="J205" s="127">
        <v>4.0635196081931504</v>
      </c>
      <c r="K205" s="139">
        <v>4.1119597474471199</v>
      </c>
      <c r="L205" s="127">
        <v>4.1831898398913898</v>
      </c>
      <c r="M205" s="127">
        <v>4.2418907888491999</v>
      </c>
      <c r="N205" s="139">
        <v>4.3224037707603999</v>
      </c>
      <c r="O205" s="127">
        <v>4.3878766335392401</v>
      </c>
      <c r="P205" s="127">
        <v>4.4482135768783504</v>
      </c>
      <c r="Q205" s="140">
        <v>4.5879752901357103</v>
      </c>
      <c r="R205" s="138">
        <v>4.6686022401948204</v>
      </c>
      <c r="S205" s="127">
        <v>4.7815373219907196</v>
      </c>
      <c r="T205" s="127">
        <v>4.8934761015903598</v>
      </c>
      <c r="U205" s="127">
        <v>5.0275099963172298</v>
      </c>
      <c r="V205" s="127">
        <v>5.1318496739255304</v>
      </c>
      <c r="W205" s="139">
        <v>5.32361027376517</v>
      </c>
      <c r="X205" s="127">
        <v>5.4887280617367598</v>
      </c>
      <c r="Y205" s="127">
        <v>5.70220878473308</v>
      </c>
      <c r="Z205" s="139">
        <v>6.0748074241722598</v>
      </c>
      <c r="AA205" s="127">
        <v>6.4023371757005103</v>
      </c>
      <c r="AB205" s="127">
        <v>6.6042262351367498</v>
      </c>
      <c r="AC205" s="140">
        <v>6.7739431893353101</v>
      </c>
      <c r="AD205" s="138">
        <v>6.9708102974797299</v>
      </c>
      <c r="AE205" s="127">
        <v>7.23330467686145</v>
      </c>
      <c r="AF205" s="127">
        <v>7.5717900761566099</v>
      </c>
      <c r="AG205" s="127">
        <v>7.8326153736302198</v>
      </c>
      <c r="AH205" s="127">
        <v>8.0722205372412006</v>
      </c>
      <c r="AI205" s="128">
        <v>8.2916239275370192</v>
      </c>
      <c r="AJ205" s="127">
        <v>8.4738626724382993</v>
      </c>
      <c r="AK205" s="127">
        <v>8.8089179981205294</v>
      </c>
      <c r="AL205" s="128">
        <v>9.3273811613180992</v>
      </c>
      <c r="AM205" s="127">
        <v>9.6345767894239405</v>
      </c>
      <c r="AN205" s="127">
        <v>10.044483453540501</v>
      </c>
      <c r="AO205" s="129">
        <v>10.4205195193764</v>
      </c>
      <c r="AP205" s="72">
        <v>10.65528287489707</v>
      </c>
      <c r="AQ205" s="72">
        <v>10.869840780710744</v>
      </c>
      <c r="AR205" s="72">
        <v>11.233270498830906</v>
      </c>
      <c r="AS205" s="72">
        <v>11.401384546174985</v>
      </c>
      <c r="AT205" s="72">
        <v>11.577277838711943</v>
      </c>
      <c r="AU205" s="132">
        <v>11.837</v>
      </c>
      <c r="AV205" s="73">
        <f t="shared" si="0"/>
        <v>12.065969580561728</v>
      </c>
      <c r="AW205" s="73">
        <f t="shared" si="1"/>
        <v>12.39176407512824</v>
      </c>
      <c r="AX205" s="73">
        <f t="shared" si="2"/>
        <v>12.743135227921064</v>
      </c>
      <c r="AY205" s="73">
        <f t="shared" si="3"/>
        <v>13.222400701021048</v>
      </c>
      <c r="AZ205" s="73">
        <f t="shared" si="4"/>
        <v>13.640189549302809</v>
      </c>
      <c r="BA205" s="73">
        <f t="shared" si="5"/>
        <v>14.186556526779194</v>
      </c>
      <c r="BB205" s="73">
        <f t="shared" si="6"/>
        <v>14.760974374209114</v>
      </c>
      <c r="BC205" s="73">
        <f t="shared" si="7"/>
        <v>15.288624840685049</v>
      </c>
      <c r="BD205" s="73">
        <f t="shared" si="8"/>
        <v>16.024131150599125</v>
      </c>
      <c r="BE205" s="73">
        <f t="shared" si="9"/>
        <v>16.677962738771686</v>
      </c>
      <c r="BF205" s="73">
        <f t="shared" si="10"/>
        <v>17.232167783710842</v>
      </c>
      <c r="BG205" s="133">
        <f t="shared" si="11"/>
        <v>17.779211217290957</v>
      </c>
      <c r="BS205" s="133">
        <f t="shared" si="12"/>
        <v>29.154809550903163</v>
      </c>
      <c r="BT205" s="134"/>
    </row>
    <row r="206" spans="2:72" ht="15" hidden="1" customHeight="1" x14ac:dyDescent="0.35">
      <c r="B206" s="135">
        <v>39934</v>
      </c>
      <c r="C206" s="136">
        <v>27.330152044904001</v>
      </c>
      <c r="D206" s="72">
        <v>200905</v>
      </c>
      <c r="E206" s="137">
        <v>3.6589624468864299</v>
      </c>
      <c r="F206" s="138">
        <v>3.7169899323315998</v>
      </c>
      <c r="G206" s="127">
        <v>3.7938281437162198</v>
      </c>
      <c r="H206" s="127">
        <v>3.8839008222712201</v>
      </c>
      <c r="I206" s="127">
        <v>3.9870506326114001</v>
      </c>
      <c r="J206" s="127">
        <v>4.0442548515060199</v>
      </c>
      <c r="K206" s="139">
        <v>4.0924653407061902</v>
      </c>
      <c r="L206" s="127">
        <v>4.1633577381146196</v>
      </c>
      <c r="M206" s="127">
        <v>4.2217803915040504</v>
      </c>
      <c r="N206" s="139">
        <v>4.3019116690908703</v>
      </c>
      <c r="O206" s="127">
        <v>4.3670741313074704</v>
      </c>
      <c r="P206" s="127">
        <v>4.4271250229857699</v>
      </c>
      <c r="Q206" s="140">
        <v>4.5662241393666001</v>
      </c>
      <c r="R206" s="138">
        <v>4.6464688447892701</v>
      </c>
      <c r="S206" s="127">
        <v>4.7588685121951704</v>
      </c>
      <c r="T206" s="127">
        <v>4.8702766007779701</v>
      </c>
      <c r="U206" s="127">
        <v>5.0036750536665604</v>
      </c>
      <c r="V206" s="127">
        <v>5.1075200668716398</v>
      </c>
      <c r="W206" s="139">
        <v>5.2983715481012403</v>
      </c>
      <c r="X206" s="127">
        <v>5.4627065284782503</v>
      </c>
      <c r="Y206" s="127">
        <v>5.6751751598440503</v>
      </c>
      <c r="Z206" s="139">
        <v>6.0460073448735399</v>
      </c>
      <c r="AA206" s="127">
        <v>6.3719843092666499</v>
      </c>
      <c r="AB206" s="127">
        <v>6.5729162320374197</v>
      </c>
      <c r="AC206" s="140">
        <v>6.7418285744354902</v>
      </c>
      <c r="AD206" s="138">
        <v>6.9377623545038096</v>
      </c>
      <c r="AE206" s="127">
        <v>7.1990122732115003</v>
      </c>
      <c r="AF206" s="127">
        <v>7.5358929456963297</v>
      </c>
      <c r="AG206" s="127">
        <v>7.7954816954531401</v>
      </c>
      <c r="AH206" s="127">
        <v>8.0339509139665104</v>
      </c>
      <c r="AI206" s="128">
        <v>8.2523141338342505</v>
      </c>
      <c r="AJ206" s="127">
        <v>8.4336889023264092</v>
      </c>
      <c r="AK206" s="127">
        <v>8.7671557628483008</v>
      </c>
      <c r="AL206" s="128">
        <v>9.2831609419204604</v>
      </c>
      <c r="AM206" s="127">
        <v>9.5889001850198401</v>
      </c>
      <c r="AN206" s="127">
        <v>9.9968635209603391</v>
      </c>
      <c r="AO206" s="129">
        <v>10.3711168358777</v>
      </c>
      <c r="AP206" s="72">
        <v>10.604767200848494</v>
      </c>
      <c r="AQ206" s="72">
        <v>10.818307908211233</v>
      </c>
      <c r="AR206" s="72">
        <v>11.18001464089819</v>
      </c>
      <c r="AS206" s="72">
        <v>11.347331675669414</v>
      </c>
      <c r="AT206" s="72">
        <v>11.522391074978248</v>
      </c>
      <c r="AU206" s="132">
        <v>11.780900000000001</v>
      </c>
      <c r="AV206" s="73">
        <f t="shared" si="0"/>
        <v>12.008765976155505</v>
      </c>
      <c r="AW206" s="73">
        <f t="shared" si="1"/>
        <v>12.333015910273687</v>
      </c>
      <c r="AX206" s="73">
        <f t="shared" si="2"/>
        <v>12.682721246134857</v>
      </c>
      <c r="AY206" s="73">
        <f t="shared" si="3"/>
        <v>13.159714567598312</v>
      </c>
      <c r="AZ206" s="73">
        <f t="shared" si="4"/>
        <v>13.575522719024933</v>
      </c>
      <c r="BA206" s="73">
        <f t="shared" si="5"/>
        <v>14.119299423068961</v>
      </c>
      <c r="BB206" s="73">
        <f t="shared" si="6"/>
        <v>14.690994010582729</v>
      </c>
      <c r="BC206" s="73">
        <f t="shared" si="7"/>
        <v>15.216142936809657</v>
      </c>
      <c r="BD206" s="73">
        <f t="shared" si="8"/>
        <v>15.948162281858648</v>
      </c>
      <c r="BE206" s="73">
        <f t="shared" si="9"/>
        <v>16.598894117187612</v>
      </c>
      <c r="BF206" s="73">
        <f t="shared" si="10"/>
        <v>17.150471729168402</v>
      </c>
      <c r="BG206" s="133">
        <f t="shared" si="11"/>
        <v>17.694921682302652</v>
      </c>
      <c r="BS206" s="133">
        <f t="shared" si="12"/>
        <v>29.016589395369589</v>
      </c>
      <c r="BT206" s="134"/>
    </row>
    <row r="207" spans="2:72" ht="15" hidden="1" customHeight="1" x14ac:dyDescent="0.35">
      <c r="B207" s="135">
        <v>39965</v>
      </c>
      <c r="C207" s="136">
        <v>27.639009882236099</v>
      </c>
      <c r="D207" s="72">
        <v>200906</v>
      </c>
      <c r="E207" s="137">
        <v>3.6180746136015198</v>
      </c>
      <c r="F207" s="138">
        <v>3.6754536588986202</v>
      </c>
      <c r="G207" s="127">
        <v>3.7514332257842602</v>
      </c>
      <c r="H207" s="127">
        <v>3.8404993685472801</v>
      </c>
      <c r="I207" s="127">
        <v>3.9424965099793301</v>
      </c>
      <c r="J207" s="127">
        <v>3.99906148848837</v>
      </c>
      <c r="K207" s="139">
        <v>4.0467332395971898</v>
      </c>
      <c r="L207" s="127">
        <v>4.1168334352357103</v>
      </c>
      <c r="M207" s="127">
        <v>4.1746032325910898</v>
      </c>
      <c r="N207" s="139">
        <v>4.2538390666289603</v>
      </c>
      <c r="O207" s="127">
        <v>4.3182733574225898</v>
      </c>
      <c r="P207" s="127">
        <v>4.3776531979810196</v>
      </c>
      <c r="Q207" s="140">
        <v>4.5151979224916996</v>
      </c>
      <c r="R207" s="138">
        <v>4.5945459168425904</v>
      </c>
      <c r="S207" s="127">
        <v>4.7056895508978203</v>
      </c>
      <c r="T207" s="127">
        <v>4.8158526867327502</v>
      </c>
      <c r="U207" s="127">
        <v>4.9477604509954398</v>
      </c>
      <c r="V207" s="127">
        <v>5.0504450266040601</v>
      </c>
      <c r="W207" s="139">
        <v>5.2391637984495203</v>
      </c>
      <c r="X207" s="127">
        <v>5.4016623835701996</v>
      </c>
      <c r="Y207" s="127">
        <v>5.6117567402328197</v>
      </c>
      <c r="Z207" s="139">
        <v>5.9784449842467202</v>
      </c>
      <c r="AA207" s="127">
        <v>6.3007792515724796</v>
      </c>
      <c r="AB207" s="127">
        <v>6.4994658189783996</v>
      </c>
      <c r="AC207" s="140">
        <v>6.6664906154406998</v>
      </c>
      <c r="AD207" s="138">
        <v>6.8602348929244501</v>
      </c>
      <c r="AE207" s="127">
        <v>7.1185654203356004</v>
      </c>
      <c r="AF207" s="127">
        <v>7.4516815500098899</v>
      </c>
      <c r="AG207" s="127">
        <v>7.7083694715464697</v>
      </c>
      <c r="AH207" s="127">
        <v>7.9441738664133297</v>
      </c>
      <c r="AI207" s="128">
        <v>8.1600969412784607</v>
      </c>
      <c r="AJ207" s="127">
        <v>8.33944489987468</v>
      </c>
      <c r="AK207" s="127">
        <v>8.6691853659344797</v>
      </c>
      <c r="AL207" s="128">
        <v>9.1794243383176397</v>
      </c>
      <c r="AM207" s="127">
        <v>9.4817470349555695</v>
      </c>
      <c r="AN207" s="127">
        <v>9.8851515001483001</v>
      </c>
      <c r="AO207" s="129">
        <v>10.255222643925901</v>
      </c>
      <c r="AP207" s="72">
        <v>10.486262034526666</v>
      </c>
      <c r="AQ207" s="72">
        <v>10.697416487051063</v>
      </c>
      <c r="AR207" s="72">
        <v>11.055081252978642</v>
      </c>
      <c r="AS207" s="72">
        <v>11.220528568909412</v>
      </c>
      <c r="AT207" s="72">
        <v>11.393631730722564</v>
      </c>
      <c r="AU207" s="132">
        <v>11.6493</v>
      </c>
      <c r="AV207" s="73">
        <f t="shared" si="0"/>
        <v>11.874571534884781</v>
      </c>
      <c r="AW207" s="73">
        <f t="shared" si="1"/>
        <v>12.195198070992923</v>
      </c>
      <c r="AX207" s="73">
        <f t="shared" si="2"/>
        <v>12.540995552187889</v>
      </c>
      <c r="AY207" s="73">
        <f t="shared" si="3"/>
        <v>13.012658613040822</v>
      </c>
      <c r="AZ207" s="73">
        <f t="shared" si="4"/>
        <v>13.423820230205113</v>
      </c>
      <c r="BA207" s="73">
        <f t="shared" si="5"/>
        <v>13.961520388905505</v>
      </c>
      <c r="BB207" s="73">
        <f t="shared" si="6"/>
        <v>14.526826456907672</v>
      </c>
      <c r="BC207" s="73">
        <f t="shared" si="7"/>
        <v>15.046106997750218</v>
      </c>
      <c r="BD207" s="73">
        <f t="shared" si="8"/>
        <v>15.769946241096566</v>
      </c>
      <c r="BE207" s="73">
        <f t="shared" si="9"/>
        <v>16.413406338827141</v>
      </c>
      <c r="BF207" s="73">
        <f t="shared" si="10"/>
        <v>16.958820232603731</v>
      </c>
      <c r="BG207" s="133">
        <f t="shared" si="11"/>
        <v>17.497186117033024</v>
      </c>
      <c r="BS207" s="133">
        <f t="shared" si="12"/>
        <v>28.692337510602641</v>
      </c>
      <c r="BT207" s="134"/>
    </row>
    <row r="208" spans="2:72" ht="15" hidden="1" customHeight="1" x14ac:dyDescent="0.35">
      <c r="B208" s="135">
        <v>39995</v>
      </c>
      <c r="C208" s="136">
        <v>27.983273374091699</v>
      </c>
      <c r="D208" s="72">
        <v>200907</v>
      </c>
      <c r="E208" s="137">
        <v>3.5735633449010602</v>
      </c>
      <c r="F208" s="138">
        <v>3.63023648598785</v>
      </c>
      <c r="G208" s="127">
        <v>3.7052813162307698</v>
      </c>
      <c r="H208" s="127">
        <v>3.7932517250922002</v>
      </c>
      <c r="I208" s="127">
        <v>3.8939940493482998</v>
      </c>
      <c r="J208" s="127">
        <v>3.9498631386824901</v>
      </c>
      <c r="K208" s="139">
        <v>3.9969484093148999</v>
      </c>
      <c r="L208" s="127">
        <v>4.0661861991223596</v>
      </c>
      <c r="M208" s="127">
        <v>4.1232452850504</v>
      </c>
      <c r="N208" s="139">
        <v>4.2015063223037297</v>
      </c>
      <c r="O208" s="127">
        <v>4.2651479119130702</v>
      </c>
      <c r="P208" s="127">
        <v>4.3237972335295902</v>
      </c>
      <c r="Q208" s="140">
        <v>4.4596498176493498</v>
      </c>
      <c r="R208" s="138">
        <v>4.5380216353663698</v>
      </c>
      <c r="S208" s="127">
        <v>4.6477979277583898</v>
      </c>
      <c r="T208" s="127">
        <v>4.7566057844839396</v>
      </c>
      <c r="U208" s="127">
        <v>4.8868907569123401</v>
      </c>
      <c r="V208" s="127">
        <v>4.9883120582039799</v>
      </c>
      <c r="W208" s="139">
        <v>5.1747091222740096</v>
      </c>
      <c r="X208" s="127">
        <v>5.3352085727835599</v>
      </c>
      <c r="Y208" s="127">
        <v>5.5427182490952696</v>
      </c>
      <c r="Z208" s="139">
        <v>5.9048953205376504</v>
      </c>
      <c r="AA208" s="127">
        <v>6.2232640789348803</v>
      </c>
      <c r="AB208" s="127">
        <v>6.4195063100201297</v>
      </c>
      <c r="AC208" s="140">
        <v>6.5844762882741401</v>
      </c>
      <c r="AD208" s="138">
        <v>6.7758370318302497</v>
      </c>
      <c r="AE208" s="127">
        <v>7.0309894546561802</v>
      </c>
      <c r="AF208" s="127">
        <v>7.3600074318212201</v>
      </c>
      <c r="AG208" s="127">
        <v>7.6135374568885696</v>
      </c>
      <c r="AH208" s="127">
        <v>7.8464408743291498</v>
      </c>
      <c r="AI208" s="128">
        <v>8.0597075611895104</v>
      </c>
      <c r="AJ208" s="127">
        <v>8.2368490961962504</v>
      </c>
      <c r="AK208" s="127">
        <v>8.5625329387604996</v>
      </c>
      <c r="AL208" s="128">
        <v>9.0664947094751707</v>
      </c>
      <c r="AM208" s="127">
        <v>9.3650980890117594</v>
      </c>
      <c r="AN208" s="127">
        <v>9.7635396812781892</v>
      </c>
      <c r="AO208" s="129">
        <v>10.1290580344481</v>
      </c>
      <c r="AP208" s="72">
        <v>10.357255068963399</v>
      </c>
      <c r="AQ208" s="72">
        <v>10.565811799335169</v>
      </c>
      <c r="AR208" s="72">
        <v>10.919076403795362</v>
      </c>
      <c r="AS208" s="72">
        <v>11.082488308431</v>
      </c>
      <c r="AT208" s="72">
        <v>11.253461873104445</v>
      </c>
      <c r="AU208" s="132">
        <v>11.5059</v>
      </c>
      <c r="AV208" s="73">
        <f t="shared" si="0"/>
        <v>11.728484927852119</v>
      </c>
      <c r="AW208" s="73">
        <f t="shared" si="1"/>
        <v>12.045166964350562</v>
      </c>
      <c r="AX208" s="73">
        <f t="shared" si="2"/>
        <v>12.38671028103948</v>
      </c>
      <c r="AY208" s="73">
        <f t="shared" si="3"/>
        <v>12.852570719370817</v>
      </c>
      <c r="AZ208" s="73">
        <f t="shared" si="4"/>
        <v>13.25867403144872</v>
      </c>
      <c r="BA208" s="73">
        <f t="shared" si="5"/>
        <v>13.789759147951193</v>
      </c>
      <c r="BB208" s="73">
        <f t="shared" si="6"/>
        <v>14.348110552775257</v>
      </c>
      <c r="BC208" s="73">
        <f t="shared" si="7"/>
        <v>14.861002658288839</v>
      </c>
      <c r="BD208" s="73">
        <f t="shared" si="8"/>
        <v>15.575936888196434</v>
      </c>
      <c r="BE208" s="73">
        <f t="shared" si="9"/>
        <v>16.211480834833711</v>
      </c>
      <c r="BF208" s="73">
        <f t="shared" si="10"/>
        <v>16.750184788387511</v>
      </c>
      <c r="BG208" s="133">
        <f t="shared" si="11"/>
        <v>17.281927440545441</v>
      </c>
      <c r="BS208" s="133">
        <f t="shared" si="12"/>
        <v>28.339350775675314</v>
      </c>
      <c r="BT208" s="134"/>
    </row>
    <row r="209" spans="2:72" ht="15" hidden="1" customHeight="1" x14ac:dyDescent="0.35">
      <c r="B209" s="135">
        <v>40026</v>
      </c>
      <c r="C209" s="136">
        <v>28.274805040061299</v>
      </c>
      <c r="D209" s="72">
        <v>200908</v>
      </c>
      <c r="E209" s="137">
        <v>3.5367175780103302</v>
      </c>
      <c r="F209" s="138">
        <v>3.59280638208</v>
      </c>
      <c r="G209" s="127">
        <v>3.6670774512182098</v>
      </c>
      <c r="H209" s="127">
        <v>3.7541408278360899</v>
      </c>
      <c r="I209" s="127">
        <v>3.8538444330777799</v>
      </c>
      <c r="J209" s="127">
        <v>3.9091374756924</v>
      </c>
      <c r="K209" s="139">
        <v>3.9557372665002601</v>
      </c>
      <c r="L209" s="127">
        <v>4.0242611695742099</v>
      </c>
      <c r="M209" s="127">
        <v>4.0807319391423</v>
      </c>
      <c r="N209" s="139">
        <v>4.1581860541007298</v>
      </c>
      <c r="O209" s="127">
        <v>4.2211714574475101</v>
      </c>
      <c r="P209" s="127">
        <v>4.2792160663378196</v>
      </c>
      <c r="Q209" s="140">
        <v>4.4136679217834596</v>
      </c>
      <c r="R209" s="138">
        <v>4.4912316749867998</v>
      </c>
      <c r="S209" s="127">
        <v>4.5998761022657</v>
      </c>
      <c r="T209" s="127">
        <v>4.7075620790809598</v>
      </c>
      <c r="U209" s="127">
        <v>4.8365037285400598</v>
      </c>
      <c r="V209" s="127">
        <v>4.9368793101215704</v>
      </c>
      <c r="W209" s="139">
        <v>5.1213544989905904</v>
      </c>
      <c r="X209" s="127">
        <v>5.2801990955717697</v>
      </c>
      <c r="Y209" s="127">
        <v>5.4855692118916703</v>
      </c>
      <c r="Z209" s="139">
        <v>5.8440120017054404</v>
      </c>
      <c r="AA209" s="127">
        <v>6.1590981707303802</v>
      </c>
      <c r="AB209" s="127">
        <v>6.3533170165268196</v>
      </c>
      <c r="AC209" s="140">
        <v>6.5165860467980901</v>
      </c>
      <c r="AD209" s="138">
        <v>6.7059737363829601</v>
      </c>
      <c r="AE209" s="127">
        <v>6.9584953714528996</v>
      </c>
      <c r="AF209" s="127">
        <v>7.28412095886031</v>
      </c>
      <c r="AG209" s="127">
        <v>7.5350369241498303</v>
      </c>
      <c r="AH209" s="127">
        <v>7.7655389555790801</v>
      </c>
      <c r="AI209" s="128">
        <v>7.9766067239171603</v>
      </c>
      <c r="AJ209" s="127">
        <v>8.1519218142591292</v>
      </c>
      <c r="AK209" s="127">
        <v>8.47424764416626</v>
      </c>
      <c r="AL209" s="128">
        <v>8.9730132406051606</v>
      </c>
      <c r="AM209" s="127">
        <v>9.2685378247061294</v>
      </c>
      <c r="AN209" s="127">
        <v>9.6628712245015507</v>
      </c>
      <c r="AO209" s="129">
        <v>10.0246208452508</v>
      </c>
      <c r="AP209" s="72">
        <v>10.250465019629759</v>
      </c>
      <c r="AQ209" s="72">
        <v>10.45687139420002</v>
      </c>
      <c r="AR209" s="72">
        <v>10.806493610374231</v>
      </c>
      <c r="AS209" s="72">
        <v>10.968220631781488</v>
      </c>
      <c r="AT209" s="72">
        <v>11.137431347583814</v>
      </c>
      <c r="AU209" s="132">
        <v>11.3873</v>
      </c>
      <c r="AV209" s="73">
        <f t="shared" si="0"/>
        <v>11.60755660507601</v>
      </c>
      <c r="AW209" s="73">
        <f t="shared" si="1"/>
        <v>11.920973443404129</v>
      </c>
      <c r="AX209" s="73">
        <f t="shared" si="2"/>
        <v>12.258995225922469</v>
      </c>
      <c r="AY209" s="73">
        <f t="shared" si="3"/>
        <v>12.720052339544628</v>
      </c>
      <c r="AZ209" s="73">
        <f t="shared" si="4"/>
        <v>13.121968461827301</v>
      </c>
      <c r="BA209" s="73">
        <f t="shared" si="5"/>
        <v>13.647577744683309</v>
      </c>
      <c r="BB209" s="73">
        <f t="shared" si="6"/>
        <v>14.200172182659532</v>
      </c>
      <c r="BC209" s="73">
        <f t="shared" si="7"/>
        <v>14.707776036325889</v>
      </c>
      <c r="BD209" s="73">
        <f t="shared" si="8"/>
        <v>15.415338828417791</v>
      </c>
      <c r="BE209" s="73">
        <f t="shared" si="9"/>
        <v>16.044329902796619</v>
      </c>
      <c r="BF209" s="73">
        <f t="shared" si="10"/>
        <v>16.577479467528942</v>
      </c>
      <c r="BG209" s="133">
        <f t="shared" si="11"/>
        <v>17.103739506419302</v>
      </c>
      <c r="BS209" s="133">
        <f t="shared" si="12"/>
        <v>28.04715360110864</v>
      </c>
      <c r="BT209" s="134"/>
    </row>
    <row r="210" spans="2:72" ht="15" hidden="1" customHeight="1" x14ac:dyDescent="0.35">
      <c r="B210" s="135">
        <v>40057</v>
      </c>
      <c r="C210" s="136">
        <v>28.5640767706359</v>
      </c>
      <c r="D210" s="72">
        <v>200909</v>
      </c>
      <c r="E210" s="137">
        <v>3.5009008273917299</v>
      </c>
      <c r="F210" s="138">
        <v>3.55642161361334</v>
      </c>
      <c r="G210" s="127">
        <v>3.6299405309885602</v>
      </c>
      <c r="H210" s="127">
        <v>3.7161222066564701</v>
      </c>
      <c r="I210" s="127">
        <v>3.8148161018814699</v>
      </c>
      <c r="J210" s="127">
        <v>3.86954918541691</v>
      </c>
      <c r="K210" s="139">
        <v>3.9156770547186199</v>
      </c>
      <c r="L210" s="127">
        <v>3.9835070082493398</v>
      </c>
      <c r="M210" s="127">
        <v>4.0394058917602997</v>
      </c>
      <c r="N210" s="139">
        <v>4.1160756198801796</v>
      </c>
      <c r="O210" s="127">
        <v>4.1784231627152</v>
      </c>
      <c r="P210" s="127">
        <v>4.2358799470943502</v>
      </c>
      <c r="Q210" s="140">
        <v>4.3689701929484803</v>
      </c>
      <c r="R210" s="138">
        <v>4.4457484489940002</v>
      </c>
      <c r="S210" s="127">
        <v>4.55329262151065</v>
      </c>
      <c r="T210" s="127">
        <v>4.6598880499030697</v>
      </c>
      <c r="U210" s="127">
        <v>4.78752389226812</v>
      </c>
      <c r="V210" s="127">
        <v>4.8868829586503297</v>
      </c>
      <c r="W210" s="139">
        <v>5.0694899458070797</v>
      </c>
      <c r="X210" s="127">
        <v>5.2267259046677204</v>
      </c>
      <c r="Y210" s="127">
        <v>5.4300162139127099</v>
      </c>
      <c r="Z210" s="139">
        <v>5.7848290118680303</v>
      </c>
      <c r="AA210" s="127">
        <v>6.0967242665803596</v>
      </c>
      <c r="AB210" s="127">
        <v>6.2889762355165804</v>
      </c>
      <c r="AC210" s="140">
        <v>6.4505918213122904</v>
      </c>
      <c r="AD210" s="138">
        <v>6.6380615597182899</v>
      </c>
      <c r="AE210" s="127">
        <v>6.8880258787940596</v>
      </c>
      <c r="AF210" s="127">
        <v>7.2103538179720204</v>
      </c>
      <c r="AG210" s="127">
        <v>7.4587287280721499</v>
      </c>
      <c r="AH210" s="127">
        <v>7.6868964385965803</v>
      </c>
      <c r="AI210" s="128">
        <v>7.8958266990744903</v>
      </c>
      <c r="AJ210" s="127">
        <v>8.0693663530883004</v>
      </c>
      <c r="AK210" s="127">
        <v>8.3884279517943003</v>
      </c>
      <c r="AL210" s="128">
        <v>8.8821424909772198</v>
      </c>
      <c r="AM210" s="127">
        <v>9.1746742632132392</v>
      </c>
      <c r="AN210" s="127">
        <v>9.5650142027649405</v>
      </c>
      <c r="AO210" s="129">
        <v>9.9231003429938802</v>
      </c>
      <c r="AP210" s="72">
        <v>10.146657367128629</v>
      </c>
      <c r="AQ210" s="72">
        <v>10.350973440316038</v>
      </c>
      <c r="AR210" s="72">
        <v>10.697054991607848</v>
      </c>
      <c r="AS210" s="72">
        <v>10.857144184642816</v>
      </c>
      <c r="AT210" s="72">
        <v>11.024641283828547</v>
      </c>
      <c r="AU210" s="132">
        <v>11.272</v>
      </c>
      <c r="AV210" s="73">
        <f t="shared" si="0"/>
        <v>11.490005528111228</v>
      </c>
      <c r="AW210" s="73">
        <f t="shared" si="1"/>
        <v>11.800248357633027</v>
      </c>
      <c r="AX210" s="73">
        <f t="shared" si="2"/>
        <v>12.134846954210992</v>
      </c>
      <c r="AY210" s="73">
        <f t="shared" si="3"/>
        <v>12.591234888772259</v>
      </c>
      <c r="AZ210" s="73">
        <f t="shared" si="4"/>
        <v>12.989080759697883</v>
      </c>
      <c r="BA210" s="73">
        <f t="shared" si="5"/>
        <v>13.509367136160705</v>
      </c>
      <c r="BB210" s="73">
        <f t="shared" si="6"/>
        <v>14.056365385936523</v>
      </c>
      <c r="BC210" s="73">
        <f t="shared" si="7"/>
        <v>14.558828676287096</v>
      </c>
      <c r="BD210" s="73">
        <f t="shared" si="8"/>
        <v>15.259225897616737</v>
      </c>
      <c r="BE210" s="73">
        <f t="shared" si="9"/>
        <v>15.881847106165047</v>
      </c>
      <c r="BF210" s="73">
        <f t="shared" si="10"/>
        <v>16.409597403191867</v>
      </c>
      <c r="BG210" s="133">
        <f t="shared" si="11"/>
        <v>16.930527945406929</v>
      </c>
      <c r="BS210" s="133">
        <f t="shared" si="12"/>
        <v>27.763116811646398</v>
      </c>
      <c r="BT210" s="134"/>
    </row>
    <row r="211" spans="2:72" ht="15" hidden="1" customHeight="1" x14ac:dyDescent="0.35">
      <c r="B211" s="135">
        <v>40087</v>
      </c>
      <c r="C211" s="136">
        <v>28.828489211864099</v>
      </c>
      <c r="D211" s="72">
        <v>200910</v>
      </c>
      <c r="E211" s="137">
        <v>3.4687908639640401</v>
      </c>
      <c r="F211" s="138">
        <v>3.5238024182756398</v>
      </c>
      <c r="G211" s="127">
        <v>3.5966470264188901</v>
      </c>
      <c r="H211" s="127">
        <v>3.6820382511170902</v>
      </c>
      <c r="I211" s="127">
        <v>3.7798269343631001</v>
      </c>
      <c r="J211" s="127">
        <v>3.8340580107303102</v>
      </c>
      <c r="K211" s="139">
        <v>3.8797627991538999</v>
      </c>
      <c r="L211" s="127">
        <v>3.9469706221432102</v>
      </c>
      <c r="M211" s="127">
        <v>4.0023568058681196</v>
      </c>
      <c r="N211" s="139">
        <v>4.0783233257889302</v>
      </c>
      <c r="O211" s="127">
        <v>4.1400990222852698</v>
      </c>
      <c r="P211" s="127">
        <v>4.1970288179446502</v>
      </c>
      <c r="Q211" s="140">
        <v>4.3288983714290996</v>
      </c>
      <c r="R211" s="138">
        <v>4.4049724238666998</v>
      </c>
      <c r="S211" s="127">
        <v>4.5115302104168098</v>
      </c>
      <c r="T211" s="127">
        <v>4.6171479546427898</v>
      </c>
      <c r="U211" s="127">
        <v>4.7436131319611903</v>
      </c>
      <c r="V211" s="127">
        <v>4.8420608854713496</v>
      </c>
      <c r="W211" s="139">
        <v>5.0229930169357102</v>
      </c>
      <c r="X211" s="127">
        <v>5.1787868210089298</v>
      </c>
      <c r="Y211" s="127">
        <v>5.3802125688976004</v>
      </c>
      <c r="Z211" s="139">
        <v>5.7317710541694904</v>
      </c>
      <c r="AA211" s="127">
        <v>6.0408056322400396</v>
      </c>
      <c r="AB211" s="127">
        <v>6.2312942825346296</v>
      </c>
      <c r="AC211" s="140">
        <v>6.3914275439786596</v>
      </c>
      <c r="AD211" s="138">
        <v>6.5771778259530702</v>
      </c>
      <c r="AE211" s="127">
        <v>6.8248494936401096</v>
      </c>
      <c r="AF211" s="127">
        <v>7.1442210684852698</v>
      </c>
      <c r="AG211" s="127">
        <v>7.39031790512007</v>
      </c>
      <c r="AH211" s="127">
        <v>7.6163928808880597</v>
      </c>
      <c r="AI211" s="128">
        <v>7.8234068508585697</v>
      </c>
      <c r="AJ211" s="127">
        <v>7.9953548139852701</v>
      </c>
      <c r="AK211" s="127">
        <v>8.3114900069543598</v>
      </c>
      <c r="AL211" s="128">
        <v>8.8006762385448791</v>
      </c>
      <c r="AM211" s="127">
        <v>9.0905249343468508</v>
      </c>
      <c r="AN211" s="127">
        <v>9.4772847093062502</v>
      </c>
      <c r="AO211" s="129">
        <v>9.8320865140359501</v>
      </c>
      <c r="AP211" s="72">
        <v>10.053593092236103</v>
      </c>
      <c r="AQ211" s="72">
        <v>10.256035195847907</v>
      </c>
      <c r="AR211" s="72">
        <v>10.598942516705071</v>
      </c>
      <c r="AS211" s="72">
        <v>10.75756338533242</v>
      </c>
      <c r="AT211" s="72">
        <v>10.923524215427914</v>
      </c>
      <c r="AU211" s="132">
        <v>11.1686</v>
      </c>
      <c r="AV211" s="73">
        <f t="shared" si="0"/>
        <v>11.384620178602066</v>
      </c>
      <c r="AW211" s="73">
        <f t="shared" si="1"/>
        <v>11.692017487384831</v>
      </c>
      <c r="AX211" s="73">
        <f t="shared" si="2"/>
        <v>12.023547174208193</v>
      </c>
      <c r="AY211" s="73">
        <f t="shared" si="3"/>
        <v>12.475749157607137</v>
      </c>
      <c r="AZ211" s="73">
        <f t="shared" si="4"/>
        <v>12.869946020178874</v>
      </c>
      <c r="BA211" s="73">
        <f t="shared" si="5"/>
        <v>13.385460374426891</v>
      </c>
      <c r="BB211" s="73">
        <f t="shared" si="6"/>
        <v>13.927441602966951</v>
      </c>
      <c r="BC211" s="73">
        <f t="shared" si="7"/>
        <v>14.425296342926528</v>
      </c>
      <c r="BD211" s="73">
        <f t="shared" si="8"/>
        <v>15.119269580752899</v>
      </c>
      <c r="BE211" s="73">
        <f t="shared" si="9"/>
        <v>15.736180160745448</v>
      </c>
      <c r="BF211" s="73">
        <f t="shared" si="10"/>
        <v>16.259089977115437</v>
      </c>
      <c r="BG211" s="133">
        <f t="shared" si="11"/>
        <v>16.775242588882417</v>
      </c>
      <c r="BS211" s="133">
        <f t="shared" si="12"/>
        <v>27.508475875094998</v>
      </c>
      <c r="BT211" s="134"/>
    </row>
    <row r="212" spans="2:72" ht="15" hidden="1" customHeight="1" x14ac:dyDescent="0.35">
      <c r="B212" s="135">
        <v>40118</v>
      </c>
      <c r="C212" s="136">
        <v>29.132073866607701</v>
      </c>
      <c r="D212" s="72">
        <v>200911</v>
      </c>
      <c r="E212" s="137">
        <v>3.432642676175</v>
      </c>
      <c r="F212" s="138">
        <v>3.48708095637646</v>
      </c>
      <c r="G212" s="127">
        <v>3.5591664525761399</v>
      </c>
      <c r="H212" s="127">
        <v>3.6436678173355399</v>
      </c>
      <c r="I212" s="127">
        <v>3.7404374470195898</v>
      </c>
      <c r="J212" s="127">
        <v>3.7941033826189101</v>
      </c>
      <c r="K212" s="139">
        <v>3.8393318825201899</v>
      </c>
      <c r="L212" s="127">
        <v>3.90583933437108</v>
      </c>
      <c r="M212" s="127">
        <v>3.9606483399815602</v>
      </c>
      <c r="N212" s="139">
        <v>4.0358232145897999</v>
      </c>
      <c r="O212" s="127">
        <v>4.0969551480098003</v>
      </c>
      <c r="P212" s="127">
        <v>4.1532916796111801</v>
      </c>
      <c r="Q212" s="140">
        <v>4.2837870235886504</v>
      </c>
      <c r="R212" s="138">
        <v>4.3590683101198398</v>
      </c>
      <c r="S212" s="127">
        <v>4.4645156604892602</v>
      </c>
      <c r="T212" s="127">
        <v>4.5690327646934401</v>
      </c>
      <c r="U212" s="127">
        <v>4.69418005138143</v>
      </c>
      <c r="V212" s="127">
        <v>4.79160188317395</v>
      </c>
      <c r="W212" s="139">
        <v>4.9706485251632397</v>
      </c>
      <c r="X212" s="127">
        <v>5.1248188056782897</v>
      </c>
      <c r="Y212" s="127">
        <v>5.3241455005984202</v>
      </c>
      <c r="Z212" s="139">
        <v>5.67204040318608</v>
      </c>
      <c r="AA212" s="127">
        <v>5.9778545392065103</v>
      </c>
      <c r="AB212" s="127">
        <v>6.1663581117686599</v>
      </c>
      <c r="AC212" s="140">
        <v>6.3248226282716002</v>
      </c>
      <c r="AD212" s="138">
        <v>6.5086372109381001</v>
      </c>
      <c r="AE212" s="127">
        <v>6.7537278980169901</v>
      </c>
      <c r="AF212" s="127">
        <v>7.0697713092124204</v>
      </c>
      <c r="AG212" s="127">
        <v>7.3133035765163399</v>
      </c>
      <c r="AH212" s="127">
        <v>7.5370226302933698</v>
      </c>
      <c r="AI212" s="128">
        <v>7.7418793125648104</v>
      </c>
      <c r="AJ212" s="127">
        <v>7.9120354100228099</v>
      </c>
      <c r="AK212" s="127">
        <v>8.2248761656013691</v>
      </c>
      <c r="AL212" s="128">
        <v>8.7089645990089508</v>
      </c>
      <c r="AM212" s="127">
        <v>8.99579278838746</v>
      </c>
      <c r="AN212" s="127">
        <v>9.3785221488529409</v>
      </c>
      <c r="AO212" s="129">
        <v>9.7296265723428306</v>
      </c>
      <c r="AP212" s="72">
        <v>9.9488248357153317</v>
      </c>
      <c r="AQ212" s="72">
        <v>10.149157294939581</v>
      </c>
      <c r="AR212" s="72">
        <v>10.48849118669286</v>
      </c>
      <c r="AS212" s="72">
        <v>10.645459070988991</v>
      </c>
      <c r="AT212" s="72">
        <v>10.809690427187908</v>
      </c>
      <c r="AU212" s="132">
        <v>11.052199999999999</v>
      </c>
      <c r="AV212" s="73">
        <f t="shared" si="0"/>
        <v>11.265981320203812</v>
      </c>
      <c r="AW212" s="73">
        <f t="shared" si="1"/>
        <v>11.570175248881087</v>
      </c>
      <c r="AX212" s="73">
        <f t="shared" si="2"/>
        <v>11.898250072656513</v>
      </c>
      <c r="AY212" s="73">
        <f t="shared" si="3"/>
        <v>12.345739669850714</v>
      </c>
      <c r="AZ212" s="73">
        <f t="shared" si="4"/>
        <v>12.735828616213917</v>
      </c>
      <c r="BA212" s="73">
        <f t="shared" si="5"/>
        <v>13.245970807533666</v>
      </c>
      <c r="BB212" s="73">
        <f t="shared" si="6"/>
        <v>13.782304062472628</v>
      </c>
      <c r="BC212" s="73">
        <f t="shared" si="7"/>
        <v>14.274970669927969</v>
      </c>
      <c r="BD212" s="73">
        <f t="shared" si="8"/>
        <v>14.961712029008892</v>
      </c>
      <c r="BE212" s="73">
        <f t="shared" si="9"/>
        <v>15.57219379839591</v>
      </c>
      <c r="BF212" s="73">
        <f t="shared" si="10"/>
        <v>16.089654383901262</v>
      </c>
      <c r="BG212" s="133">
        <f t="shared" si="11"/>
        <v>16.600428181473426</v>
      </c>
      <c r="BS212" s="133">
        <f t="shared" si="12"/>
        <v>27.221810696731715</v>
      </c>
      <c r="BT212" s="134"/>
    </row>
    <row r="213" spans="2:72" ht="15" hidden="1" customHeight="1" x14ac:dyDescent="0.35">
      <c r="B213" s="141">
        <v>40148</v>
      </c>
      <c r="C213" s="142">
        <v>29.496676777019299</v>
      </c>
      <c r="D213" s="109">
        <v>200912</v>
      </c>
      <c r="E213" s="143">
        <v>3.3902124214179099</v>
      </c>
      <c r="F213" s="144">
        <v>3.4439778002091801</v>
      </c>
      <c r="G213" s="145">
        <v>3.5151722610589502</v>
      </c>
      <c r="H213" s="145">
        <v>3.5986291202370002</v>
      </c>
      <c r="I213" s="145">
        <v>3.69420259860919</v>
      </c>
      <c r="J213" s="145">
        <v>3.7472051796056398</v>
      </c>
      <c r="K213" s="146">
        <v>3.7918746184702399</v>
      </c>
      <c r="L213" s="145">
        <v>3.85755998413521</v>
      </c>
      <c r="M213" s="145">
        <v>3.91169150586799</v>
      </c>
      <c r="N213" s="146">
        <v>3.9859371578970402</v>
      </c>
      <c r="O213" s="145">
        <v>4.0463134509100804</v>
      </c>
      <c r="P213" s="145">
        <v>4.1019536171703903</v>
      </c>
      <c r="Q213" s="147">
        <v>4.2308359325830098</v>
      </c>
      <c r="R213" s="144">
        <v>4.3051866811971298</v>
      </c>
      <c r="S213" s="145">
        <v>4.4093306165706601</v>
      </c>
      <c r="T213" s="145">
        <v>4.5125558043779996</v>
      </c>
      <c r="U213" s="145">
        <v>4.6361561688380499</v>
      </c>
      <c r="V213" s="145">
        <v>4.7323737875703102</v>
      </c>
      <c r="W213" s="146">
        <v>4.9092072674714702</v>
      </c>
      <c r="X213" s="145">
        <v>5.0614718779546104</v>
      </c>
      <c r="Y213" s="145">
        <v>5.2583347328415098</v>
      </c>
      <c r="Z213" s="146">
        <v>5.6019293715397902</v>
      </c>
      <c r="AA213" s="145">
        <v>5.9039633961639097</v>
      </c>
      <c r="AB213" s="145">
        <v>6.0901369112860797</v>
      </c>
      <c r="AC213" s="147">
        <v>6.2466426775084098</v>
      </c>
      <c r="AD213" s="138">
        <v>6.4281851624629196</v>
      </c>
      <c r="AE213" s="127">
        <v>6.6702463293521603</v>
      </c>
      <c r="AF213" s="127">
        <v>6.9823831869921102</v>
      </c>
      <c r="AG213" s="127">
        <v>7.22290519744202</v>
      </c>
      <c r="AH213" s="127">
        <v>7.4438589017955099</v>
      </c>
      <c r="AI213" s="128">
        <v>7.6461833888933102</v>
      </c>
      <c r="AJ213" s="127">
        <v>7.8142362186229999</v>
      </c>
      <c r="AK213" s="127">
        <v>8.1232100080737606</v>
      </c>
      <c r="AL213" s="128">
        <v>8.6013147148042197</v>
      </c>
      <c r="AM213" s="127">
        <v>8.8845974745254797</v>
      </c>
      <c r="AN213" s="127">
        <v>9.2625959888763205</v>
      </c>
      <c r="AO213" s="129">
        <v>9.6093604761886304</v>
      </c>
      <c r="AP213" s="72">
        <v>9.8258492707831078</v>
      </c>
      <c r="AQ213" s="72">
        <v>10.023705457909479</v>
      </c>
      <c r="AR213" s="72">
        <v>10.358844906828745</v>
      </c>
      <c r="AS213" s="72">
        <v>10.513872540435344</v>
      </c>
      <c r="AT213" s="72">
        <v>10.676073863525662</v>
      </c>
      <c r="AU213" s="132">
        <v>10.9156</v>
      </c>
      <c r="AV213" s="73">
        <f t="shared" si="0"/>
        <v>11.126724630067477</v>
      </c>
      <c r="AW213" s="73">
        <f t="shared" si="1"/>
        <v>11.427158474428689</v>
      </c>
      <c r="AX213" s="73">
        <f t="shared" si="2"/>
        <v>11.751178026605706</v>
      </c>
      <c r="AY213" s="73">
        <f t="shared" si="3"/>
        <v>12.193136288499009</v>
      </c>
      <c r="AZ213" s="73">
        <f t="shared" si="4"/>
        <v>12.578403418281361</v>
      </c>
      <c r="BA213" s="73">
        <f t="shared" si="5"/>
        <v>13.082239837290384</v>
      </c>
      <c r="BB213" s="73">
        <f t="shared" si="6"/>
        <v>13.611943577074824</v>
      </c>
      <c r="BC213" s="73">
        <f t="shared" si="7"/>
        <v>14.098520424646409</v>
      </c>
      <c r="BD213" s="73">
        <f t="shared" si="8"/>
        <v>14.776773102100119</v>
      </c>
      <c r="BE213" s="73">
        <f t="shared" si="9"/>
        <v>15.379708820399609</v>
      </c>
      <c r="BF213" s="73">
        <f t="shared" si="10"/>
        <v>15.890773172291095</v>
      </c>
      <c r="BG213" s="133">
        <f t="shared" si="11"/>
        <v>16.395233390385656</v>
      </c>
      <c r="BS213" s="133">
        <f t="shared" si="12"/>
        <v>26.885326980897169</v>
      </c>
      <c r="BT213" s="134"/>
    </row>
    <row r="214" spans="2:72" ht="15" hidden="1" customHeight="1" x14ac:dyDescent="0.35">
      <c r="B214" s="119">
        <v>40179</v>
      </c>
      <c r="C214" s="120">
        <v>29.894425406559201</v>
      </c>
      <c r="D214" s="121">
        <v>201001</v>
      </c>
      <c r="E214" s="122">
        <v>3.3451052709666298</v>
      </c>
      <c r="F214" s="123">
        <v>3.3981552954588898</v>
      </c>
      <c r="G214" s="124">
        <v>3.4684025061491899</v>
      </c>
      <c r="H214" s="124">
        <v>3.5507489626045698</v>
      </c>
      <c r="I214" s="124">
        <v>3.64505082529839</v>
      </c>
      <c r="J214" s="124">
        <v>3.6973482011046901</v>
      </c>
      <c r="K214" s="125">
        <v>3.74142330815494</v>
      </c>
      <c r="L214" s="124">
        <v>3.8062347227799198</v>
      </c>
      <c r="M214" s="124">
        <v>3.8596460186414401</v>
      </c>
      <c r="N214" s="125">
        <v>3.93290382407561</v>
      </c>
      <c r="O214" s="124">
        <v>3.9924768038462601</v>
      </c>
      <c r="P214" s="124">
        <v>4.0473766715533603</v>
      </c>
      <c r="Q214" s="126">
        <v>4.1745441935344303</v>
      </c>
      <c r="R214" s="123">
        <v>4.2479056972320004</v>
      </c>
      <c r="S214" s="124">
        <v>4.3506639860508196</v>
      </c>
      <c r="T214" s="124">
        <v>4.4525157513412204</v>
      </c>
      <c r="U214" s="124">
        <v>4.5744715993101197</v>
      </c>
      <c r="V214" s="124">
        <v>4.6694090320054196</v>
      </c>
      <c r="W214" s="125">
        <v>4.8438897229390401</v>
      </c>
      <c r="X214" s="124">
        <v>4.9941284359739599</v>
      </c>
      <c r="Y214" s="124">
        <v>5.1883720088484502</v>
      </c>
      <c r="Z214" s="125">
        <v>5.5273950829556497</v>
      </c>
      <c r="AA214" s="124">
        <v>5.8254105115460701</v>
      </c>
      <c r="AB214" s="124">
        <v>6.0091069675012001</v>
      </c>
      <c r="AC214" s="126">
        <v>6.1635304072301</v>
      </c>
      <c r="AD214" s="138">
        <v>6.3426574493850998</v>
      </c>
      <c r="AE214" s="127">
        <v>6.58149796573211</v>
      </c>
      <c r="AF214" s="127">
        <v>6.88948180803001</v>
      </c>
      <c r="AG214" s="127">
        <v>7.1268036465840101</v>
      </c>
      <c r="AH214" s="127">
        <v>7.3448175375139897</v>
      </c>
      <c r="AI214" s="128">
        <v>7.5444500749800101</v>
      </c>
      <c r="AJ214" s="127">
        <v>7.7102669432618196</v>
      </c>
      <c r="AK214" s="127">
        <v>8.0151298023419102</v>
      </c>
      <c r="AL214" s="128">
        <v>8.4868732731799792</v>
      </c>
      <c r="AM214" s="127">
        <v>8.7663869245166808</v>
      </c>
      <c r="AN214" s="127">
        <v>9.1393561269136399</v>
      </c>
      <c r="AO214" s="129">
        <v>9.4815068744492006</v>
      </c>
      <c r="AP214" s="72">
        <v>9.6951152617373104</v>
      </c>
      <c r="AQ214" s="72">
        <v>9.8903389504561936</v>
      </c>
      <c r="AR214" s="72">
        <v>10.221019332017599</v>
      </c>
      <c r="AS214" s="72">
        <v>10.373984305848362</v>
      </c>
      <c r="AT214" s="72">
        <v>10.534027522432488</v>
      </c>
      <c r="AU214" s="132">
        <v>10.7704</v>
      </c>
      <c r="AV214" s="73">
        <f t="shared" si="0"/>
        <v>10.978682330786281</v>
      </c>
      <c r="AW214" s="73">
        <f t="shared" si="1"/>
        <v>11.275118869688802</v>
      </c>
      <c r="AX214" s="73">
        <f t="shared" si="2"/>
        <v>11.594827305961438</v>
      </c>
      <c r="AY214" s="73">
        <f t="shared" si="3"/>
        <v>12.030905264400461</v>
      </c>
      <c r="AZ214" s="73">
        <f t="shared" si="4"/>
        <v>12.411046372498381</v>
      </c>
      <c r="BA214" s="73">
        <f t="shared" si="5"/>
        <v>12.908179192343088</v>
      </c>
      <c r="BB214" s="73">
        <f t="shared" si="6"/>
        <v>13.430835165405268</v>
      </c>
      <c r="BC214" s="73">
        <f t="shared" si="7"/>
        <v>13.910938054315483</v>
      </c>
      <c r="BD214" s="73">
        <f t="shared" si="8"/>
        <v>14.58016650503561</v>
      </c>
      <c r="BE214" s="73">
        <f t="shared" si="9"/>
        <v>15.175080097055941</v>
      </c>
      <c r="BF214" s="73">
        <f t="shared" si="10"/>
        <v>15.67934468133835</v>
      </c>
      <c r="BG214" s="133">
        <f t="shared" si="11"/>
        <v>16.177093000552912</v>
      </c>
      <c r="BS214" s="133">
        <f t="shared" si="12"/>
        <v>26.527614738030724</v>
      </c>
      <c r="BT214" s="134"/>
    </row>
    <row r="215" spans="2:72" ht="15" hidden="1" customHeight="1" x14ac:dyDescent="0.35">
      <c r="B215" s="135">
        <v>40210</v>
      </c>
      <c r="C215" s="136">
        <v>30.353945603565599</v>
      </c>
      <c r="D215" s="72">
        <v>201002</v>
      </c>
      <c r="E215" s="137">
        <v>3.2944646243371101</v>
      </c>
      <c r="F215" s="138">
        <v>3.3467115388144801</v>
      </c>
      <c r="G215" s="127">
        <v>3.41589529592556</v>
      </c>
      <c r="H215" s="127">
        <v>3.4969951315828598</v>
      </c>
      <c r="I215" s="127">
        <v>3.5898693838075499</v>
      </c>
      <c r="J215" s="127">
        <v>3.6413750437444401</v>
      </c>
      <c r="K215" s="139">
        <v>3.6847829096346998</v>
      </c>
      <c r="L215" s="127">
        <v>3.7486131617312299</v>
      </c>
      <c r="M215" s="127">
        <v>3.8012158783880299</v>
      </c>
      <c r="N215" s="139">
        <v>3.8733646536610098</v>
      </c>
      <c r="O215" s="127">
        <v>3.9320357741558301</v>
      </c>
      <c r="P215" s="127">
        <v>3.9861045275704501</v>
      </c>
      <c r="Q215" s="140">
        <v>4.11134689472925</v>
      </c>
      <c r="R215" s="138">
        <v>4.1835977984055797</v>
      </c>
      <c r="S215" s="127">
        <v>4.2848004572005998</v>
      </c>
      <c r="T215" s="127">
        <v>4.3851103160824101</v>
      </c>
      <c r="U215" s="127">
        <v>4.5052199073564996</v>
      </c>
      <c r="V215" s="127">
        <v>4.5987201078598101</v>
      </c>
      <c r="W215" s="139">
        <v>4.7705593826652297</v>
      </c>
      <c r="X215" s="127">
        <v>4.9185236723380896</v>
      </c>
      <c r="Y215" s="127">
        <v>5.10982664414409</v>
      </c>
      <c r="Z215" s="139">
        <v>5.4437173393560396</v>
      </c>
      <c r="AA215" s="127">
        <v>5.7372211927382297</v>
      </c>
      <c r="AB215" s="127">
        <v>5.9181367175836996</v>
      </c>
      <c r="AC215" s="140">
        <v>6.0702223825016004</v>
      </c>
      <c r="AD215" s="138">
        <v>6.2466376686702301</v>
      </c>
      <c r="AE215" s="127">
        <v>6.4818624428479001</v>
      </c>
      <c r="AF215" s="127">
        <v>6.7851838008106196</v>
      </c>
      <c r="AG215" s="127">
        <v>7.0189128880488401</v>
      </c>
      <c r="AH215" s="127">
        <v>7.2336263254753801</v>
      </c>
      <c r="AI215" s="128">
        <v>7.4302366797912001</v>
      </c>
      <c r="AJ215" s="127">
        <v>7.5935432912195902</v>
      </c>
      <c r="AK215" s="127">
        <v>7.8937909136878002</v>
      </c>
      <c r="AL215" s="128">
        <v>8.3583927873349406</v>
      </c>
      <c r="AM215" s="127">
        <v>8.6336749568799291</v>
      </c>
      <c r="AN215" s="127">
        <v>9.0009978790996392</v>
      </c>
      <c r="AO215" s="129">
        <v>9.3379688987353404</v>
      </c>
      <c r="AP215" s="72">
        <v>9.5483435262516352</v>
      </c>
      <c r="AQ215" s="72">
        <v>9.7406117761925728</v>
      </c>
      <c r="AR215" s="72">
        <v>10.066286076631418</v>
      </c>
      <c r="AS215" s="72">
        <v>10.216935354973106</v>
      </c>
      <c r="AT215" s="72">
        <v>10.374555720459892</v>
      </c>
      <c r="AU215" s="132">
        <v>10.6073</v>
      </c>
      <c r="AV215" s="73">
        <f t="shared" si="0"/>
        <v>10.812479019579156</v>
      </c>
      <c r="AW215" s="73">
        <f t="shared" si="1"/>
        <v>11.104427885658662</v>
      </c>
      <c r="AX215" s="73">
        <f t="shared" si="2"/>
        <v>11.419296342129682</v>
      </c>
      <c r="AY215" s="73">
        <f t="shared" si="3"/>
        <v>11.848772633952141</v>
      </c>
      <c r="AZ215" s="73">
        <f t="shared" si="4"/>
        <v>12.223158888326436</v>
      </c>
      <c r="BA215" s="73">
        <f t="shared" si="5"/>
        <v>12.712765748472297</v>
      </c>
      <c r="BB215" s="73">
        <f t="shared" si="6"/>
        <v>13.227509373701849</v>
      </c>
      <c r="BC215" s="73">
        <f t="shared" si="7"/>
        <v>13.70034411444521</v>
      </c>
      <c r="BD215" s="73">
        <f t="shared" si="8"/>
        <v>14.359441296119343</v>
      </c>
      <c r="BE215" s="73">
        <f t="shared" si="9"/>
        <v>14.9453486516992</v>
      </c>
      <c r="BF215" s="73">
        <f t="shared" si="10"/>
        <v>15.441979310424149</v>
      </c>
      <c r="BG215" s="133">
        <f t="shared" si="11"/>
        <v>15.932192352060886</v>
      </c>
      <c r="BS215" s="133">
        <f t="shared" si="12"/>
        <v>26.126020332158895</v>
      </c>
      <c r="BT215" s="134"/>
    </row>
    <row r="216" spans="2:72" ht="15" hidden="1" customHeight="1" x14ac:dyDescent="0.35">
      <c r="B216" s="135">
        <v>40238</v>
      </c>
      <c r="C216" s="136">
        <v>30.814972424168701</v>
      </c>
      <c r="D216" s="72">
        <v>201003</v>
      </c>
      <c r="E216" s="137">
        <v>3.2451757095056899</v>
      </c>
      <c r="F216" s="138">
        <v>3.2966409510827401</v>
      </c>
      <c r="G216" s="127">
        <v>3.3647896409823601</v>
      </c>
      <c r="H216" s="127">
        <v>3.4446761314232601</v>
      </c>
      <c r="I216" s="127">
        <v>3.53616087984993</v>
      </c>
      <c r="J216" s="127">
        <v>3.58689595689235</v>
      </c>
      <c r="K216" s="139">
        <v>3.62965439204079</v>
      </c>
      <c r="L216" s="127">
        <v>3.69252967141247</v>
      </c>
      <c r="M216" s="127">
        <v>3.74434539196614</v>
      </c>
      <c r="N216" s="139">
        <v>3.8154147400043201</v>
      </c>
      <c r="O216" s="127">
        <v>3.8732080742149102</v>
      </c>
      <c r="P216" s="127">
        <v>3.9264678979593102</v>
      </c>
      <c r="Q216" s="140">
        <v>4.0498364977318797</v>
      </c>
      <c r="R216" s="138">
        <v>4.1210064462170504</v>
      </c>
      <c r="S216" s="127">
        <v>4.2206949988373497</v>
      </c>
      <c r="T216" s="127">
        <v>4.3195041088403796</v>
      </c>
      <c r="U216" s="127">
        <v>4.43781672485754</v>
      </c>
      <c r="V216" s="127">
        <v>4.52991805666902</v>
      </c>
      <c r="W216" s="139">
        <v>4.6991864216768402</v>
      </c>
      <c r="X216" s="127">
        <v>4.8449369983178698</v>
      </c>
      <c r="Y216" s="127">
        <v>5.03337786141745</v>
      </c>
      <c r="Z216" s="139">
        <v>5.3622731744001397</v>
      </c>
      <c r="AA216" s="127">
        <v>5.6513858783600002</v>
      </c>
      <c r="AB216" s="127">
        <v>5.8295947024475003</v>
      </c>
      <c r="AC216" s="140">
        <v>5.9794049939011202</v>
      </c>
      <c r="AD216" s="138">
        <v>6.15318090796944</v>
      </c>
      <c r="AE216" s="127">
        <v>6.38488645362815</v>
      </c>
      <c r="AF216" s="127">
        <v>6.6836697812023402</v>
      </c>
      <c r="AG216" s="127">
        <v>6.9139020170889296</v>
      </c>
      <c r="AH216" s="127">
        <v>7.1254030987802501</v>
      </c>
      <c r="AI216" s="128">
        <v>7.3190719399478397</v>
      </c>
      <c r="AJ216" s="127">
        <v>7.47993529986804</v>
      </c>
      <c r="AK216" s="127">
        <v>7.7756908785052596</v>
      </c>
      <c r="AL216" s="128">
        <v>8.2333417829383002</v>
      </c>
      <c r="AM216" s="127">
        <v>8.5045054200488899</v>
      </c>
      <c r="AN216" s="127">
        <v>8.8663327761316406</v>
      </c>
      <c r="AO216" s="129">
        <v>9.1982623284027198</v>
      </c>
      <c r="AP216" s="72">
        <v>9.4054895136846266</v>
      </c>
      <c r="AQ216" s="72">
        <v>9.5948812132670884</v>
      </c>
      <c r="AR216" s="72">
        <v>9.9156830580302717</v>
      </c>
      <c r="AS216" s="72">
        <v>10.064078452874549</v>
      </c>
      <c r="AT216" s="72">
        <v>10.219340639520141</v>
      </c>
      <c r="AU216" s="132">
        <v>10.448600000000001</v>
      </c>
      <c r="AV216" s="73">
        <f t="shared" si="0"/>
        <v>10.650712111057613</v>
      </c>
      <c r="AW216" s="73">
        <f t="shared" si="1"/>
        <v>10.93829309208259</v>
      </c>
      <c r="AX216" s="73">
        <f t="shared" si="2"/>
        <v>11.248450760518596</v>
      </c>
      <c r="AY216" s="73">
        <f t="shared" si="3"/>
        <v>11.671501601536887</v>
      </c>
      <c r="AZ216" s="73">
        <f t="shared" si="4"/>
        <v>12.040286614340824</v>
      </c>
      <c r="BA216" s="73">
        <f t="shared" si="5"/>
        <v>12.522568402409012</v>
      </c>
      <c r="BB216" s="73">
        <f t="shared" si="6"/>
        <v>13.029610881140728</v>
      </c>
      <c r="BC216" s="73">
        <f t="shared" si="7"/>
        <v>13.495371479671824</v>
      </c>
      <c r="BD216" s="73">
        <f t="shared" si="8"/>
        <v>14.144607822466952</v>
      </c>
      <c r="BE216" s="73">
        <f t="shared" si="9"/>
        <v>14.721749341699701</v>
      </c>
      <c r="BF216" s="73">
        <f t="shared" si="10"/>
        <v>15.210949844380556</v>
      </c>
      <c r="BG216" s="133">
        <f t="shared" si="11"/>
        <v>15.693828744779292</v>
      </c>
      <c r="BS216" s="133">
        <f t="shared" si="12"/>
        <v>25.735145535227378</v>
      </c>
      <c r="BT216" s="134"/>
    </row>
    <row r="217" spans="2:72" ht="15" hidden="1" customHeight="1" x14ac:dyDescent="0.35">
      <c r="B217" s="135">
        <v>40269</v>
      </c>
      <c r="C217" s="136">
        <v>31.171288904798299</v>
      </c>
      <c r="D217" s="72">
        <v>201004</v>
      </c>
      <c r="E217" s="137">
        <v>3.2080803686178898</v>
      </c>
      <c r="F217" s="138">
        <v>3.2589573151838001</v>
      </c>
      <c r="G217" s="127">
        <v>3.32632700292478</v>
      </c>
      <c r="H217" s="127">
        <v>3.4053003173590399</v>
      </c>
      <c r="I217" s="127">
        <v>3.49573931103075</v>
      </c>
      <c r="J217" s="127">
        <v>3.5458944395137202</v>
      </c>
      <c r="K217" s="139">
        <v>3.58816410645063</v>
      </c>
      <c r="L217" s="127">
        <v>3.6503206635926002</v>
      </c>
      <c r="M217" s="127">
        <v>3.7015440828383301</v>
      </c>
      <c r="N217" s="139">
        <v>3.77180104291106</v>
      </c>
      <c r="O217" s="127">
        <v>3.8289337461957702</v>
      </c>
      <c r="P217" s="127">
        <v>3.8815847612055299</v>
      </c>
      <c r="Q217" s="140">
        <v>4.0035431444989102</v>
      </c>
      <c r="R217" s="138">
        <v>4.0738995550630701</v>
      </c>
      <c r="S217" s="127">
        <v>4.1724485759066399</v>
      </c>
      <c r="T217" s="127">
        <v>4.2701282069703197</v>
      </c>
      <c r="U217" s="127">
        <v>4.3870884010493896</v>
      </c>
      <c r="V217" s="127">
        <v>4.4781369299911304</v>
      </c>
      <c r="W217" s="139">
        <v>4.6454704020182396</v>
      </c>
      <c r="X217" s="127">
        <v>4.7895549156139801</v>
      </c>
      <c r="Y217" s="127">
        <v>4.9758417264588797</v>
      </c>
      <c r="Z217" s="139">
        <v>5.3009774637379401</v>
      </c>
      <c r="AA217" s="127">
        <v>5.5867853437781001</v>
      </c>
      <c r="AB217" s="127">
        <v>5.7629570772207499</v>
      </c>
      <c r="AC217" s="140">
        <v>5.9110548993576302</v>
      </c>
      <c r="AD217" s="138">
        <v>6.0828443950167497</v>
      </c>
      <c r="AE217" s="127">
        <v>6.3119013333360696</v>
      </c>
      <c r="AF217" s="127">
        <v>6.6072692928747196</v>
      </c>
      <c r="AG217" s="127">
        <v>6.8348697627066803</v>
      </c>
      <c r="AH217" s="127">
        <v>7.0439531926509797</v>
      </c>
      <c r="AI217" s="128">
        <v>7.2354082209697301</v>
      </c>
      <c r="AJ217" s="127">
        <v>7.3944327648421204</v>
      </c>
      <c r="AK217" s="127">
        <v>7.6868075853968501</v>
      </c>
      <c r="AL217" s="128">
        <v>8.1392271193811894</v>
      </c>
      <c r="AM217" s="127">
        <v>8.4072911069025302</v>
      </c>
      <c r="AN217" s="127">
        <v>8.7649824437623192</v>
      </c>
      <c r="AO217" s="129">
        <v>9.0931177361860307</v>
      </c>
      <c r="AP217" s="72">
        <v>9.2979761242848635</v>
      </c>
      <c r="AQ217" s="72">
        <v>9.4852029026777718</v>
      </c>
      <c r="AR217" s="72">
        <v>9.8023376875174915</v>
      </c>
      <c r="AS217" s="72">
        <v>9.949036786613652</v>
      </c>
      <c r="AT217" s="72">
        <v>10.102524183769807</v>
      </c>
      <c r="AU217" s="132">
        <v>10.3292</v>
      </c>
      <c r="AV217" s="73">
        <f t="shared" si="0"/>
        <v>10.528964682929068</v>
      </c>
      <c r="AW217" s="73">
        <f t="shared" si="1"/>
        <v>10.813258349035248</v>
      </c>
      <c r="AX217" s="73">
        <f t="shared" si="2"/>
        <v>11.119870630265902</v>
      </c>
      <c r="AY217" s="73">
        <f t="shared" si="3"/>
        <v>11.538085611360035</v>
      </c>
      <c r="AZ217" s="73">
        <f t="shared" si="4"/>
        <v>11.902655072530141</v>
      </c>
      <c r="BA217" s="73">
        <f t="shared" si="5"/>
        <v>12.379423936512289</v>
      </c>
      <c r="BB217" s="73">
        <f t="shared" si="6"/>
        <v>12.88067045370699</v>
      </c>
      <c r="BC217" s="73">
        <f t="shared" si="7"/>
        <v>13.341106980532505</v>
      </c>
      <c r="BD217" s="73">
        <f t="shared" si="8"/>
        <v>13.982921955238936</v>
      </c>
      <c r="BE217" s="73">
        <f t="shared" si="9"/>
        <v>14.553466216476155</v>
      </c>
      <c r="BF217" s="73">
        <f t="shared" si="10"/>
        <v>15.037074707804194</v>
      </c>
      <c r="BG217" s="133">
        <f t="shared" si="11"/>
        <v>15.514433858574167</v>
      </c>
      <c r="BS217" s="133">
        <f t="shared" si="12"/>
        <v>25.440969169482322</v>
      </c>
      <c r="BT217" s="134"/>
    </row>
    <row r="218" spans="2:72" ht="15" hidden="1" customHeight="1" x14ac:dyDescent="0.35">
      <c r="B218" s="135">
        <v>40299</v>
      </c>
      <c r="C218" s="136">
        <v>31.5479448039838</v>
      </c>
      <c r="D218" s="72">
        <v>201005</v>
      </c>
      <c r="E218" s="137">
        <v>3.1697785900580202</v>
      </c>
      <c r="F218" s="138">
        <v>3.2200481087177502</v>
      </c>
      <c r="G218" s="127">
        <v>3.28661345910897</v>
      </c>
      <c r="H218" s="127">
        <v>3.3646438986604199</v>
      </c>
      <c r="I218" s="127">
        <v>3.4540031268927498</v>
      </c>
      <c r="J218" s="127">
        <v>3.5035594453697199</v>
      </c>
      <c r="K218" s="139">
        <v>3.5453244480723201</v>
      </c>
      <c r="L218" s="127">
        <v>3.6067389082546901</v>
      </c>
      <c r="M218" s="127">
        <v>3.65735076300215</v>
      </c>
      <c r="N218" s="139">
        <v>3.72676891412442</v>
      </c>
      <c r="O218" s="127">
        <v>3.7832195010347598</v>
      </c>
      <c r="P218" s="127">
        <v>3.8352419072548001</v>
      </c>
      <c r="Q218" s="140">
        <v>3.9557442101344402</v>
      </c>
      <c r="R218" s="138">
        <v>4.0252606243930096</v>
      </c>
      <c r="S218" s="127">
        <v>4.1226330529009996</v>
      </c>
      <c r="T218" s="127">
        <v>4.2191464714110802</v>
      </c>
      <c r="U218" s="127">
        <v>4.3347102592474203</v>
      </c>
      <c r="V218" s="127">
        <v>4.4246717454118603</v>
      </c>
      <c r="W218" s="139">
        <v>4.5900073966692796</v>
      </c>
      <c r="X218" s="127">
        <v>4.7323716624845602</v>
      </c>
      <c r="Y218" s="127">
        <v>4.9164343656520497</v>
      </c>
      <c r="Z218" s="139">
        <v>5.23768825597584</v>
      </c>
      <c r="AA218" s="127">
        <v>5.5200838305641096</v>
      </c>
      <c r="AB218" s="127">
        <v>5.6941522218371396</v>
      </c>
      <c r="AC218" s="140">
        <v>5.8404818806685803</v>
      </c>
      <c r="AD218" s="138">
        <v>6.0102203543875996</v>
      </c>
      <c r="AE218" s="127">
        <v>6.2365425457177404</v>
      </c>
      <c r="AF218" s="127">
        <v>6.5283840605043801</v>
      </c>
      <c r="AG218" s="127">
        <v>6.75326717235464</v>
      </c>
      <c r="AH218" s="127">
        <v>6.9598543221830802</v>
      </c>
      <c r="AI218" s="128">
        <v>7.1490235386591499</v>
      </c>
      <c r="AJ218" s="127">
        <v>7.3061494633683299</v>
      </c>
      <c r="AK218" s="127">
        <v>7.5950335747304401</v>
      </c>
      <c r="AL218" s="128">
        <v>8.0420516003933695</v>
      </c>
      <c r="AM218" s="127">
        <v>8.3069151296000303</v>
      </c>
      <c r="AN218" s="127">
        <v>8.6603359330557304</v>
      </c>
      <c r="AO218" s="129">
        <v>8.9845535663612299</v>
      </c>
      <c r="AP218" s="72">
        <v>9.1869661177865609</v>
      </c>
      <c r="AQ218" s="72">
        <v>9.3719575660809369</v>
      </c>
      <c r="AR218" s="72">
        <v>9.6853060286011203</v>
      </c>
      <c r="AS218" s="72">
        <v>9.8302536639672944</v>
      </c>
      <c r="AT218" s="72">
        <v>9.9819085508300311</v>
      </c>
      <c r="AU218" s="132">
        <v>10.2059</v>
      </c>
      <c r="AV218" s="73">
        <f t="shared" si="0"/>
        <v>10.403257709470681</v>
      </c>
      <c r="AW218" s="73">
        <f t="shared" si="1"/>
        <v>10.684157148564443</v>
      </c>
      <c r="AX218" s="73">
        <f t="shared" si="2"/>
        <v>10.987108737309239</v>
      </c>
      <c r="AY218" s="73">
        <f t="shared" si="3"/>
        <v>11.400330583644971</v>
      </c>
      <c r="AZ218" s="73">
        <f t="shared" si="4"/>
        <v>11.760547392397756</v>
      </c>
      <c r="BA218" s="73">
        <f t="shared" si="5"/>
        <v>12.231624037559229</v>
      </c>
      <c r="BB218" s="73">
        <f t="shared" si="6"/>
        <v>12.726886093362843</v>
      </c>
      <c r="BC218" s="73">
        <f t="shared" si="7"/>
        <v>13.181825395722331</v>
      </c>
      <c r="BD218" s="73">
        <f t="shared" si="8"/>
        <v>13.815977640006519</v>
      </c>
      <c r="BE218" s="73">
        <f t="shared" si="9"/>
        <v>14.379710083133977</v>
      </c>
      <c r="BF218" s="73">
        <f t="shared" si="10"/>
        <v>14.857544696249454</v>
      </c>
      <c r="BG218" s="133">
        <f t="shared" si="11"/>
        <v>15.329204580671496</v>
      </c>
      <c r="BS218" s="133">
        <f t="shared" si="12"/>
        <v>25.137225417608132</v>
      </c>
      <c r="BT218" s="134"/>
    </row>
    <row r="219" spans="2:72" ht="15" hidden="1" customHeight="1" x14ac:dyDescent="0.35">
      <c r="B219" s="135">
        <v>40330</v>
      </c>
      <c r="C219" s="136">
        <v>31.9313805093547</v>
      </c>
      <c r="D219" s="72">
        <v>201006</v>
      </c>
      <c r="E219" s="137">
        <v>3.1317155226252602</v>
      </c>
      <c r="F219" s="138">
        <v>3.18138139909858</v>
      </c>
      <c r="G219" s="127">
        <v>3.24714742507371</v>
      </c>
      <c r="H219" s="127">
        <v>3.3242408660941698</v>
      </c>
      <c r="I219" s="127">
        <v>3.4125270583925</v>
      </c>
      <c r="J219" s="127">
        <v>3.4614882988732298</v>
      </c>
      <c r="K219" s="139">
        <v>3.5027517825993399</v>
      </c>
      <c r="L219" s="127">
        <v>3.5634287708502002</v>
      </c>
      <c r="M219" s="127">
        <v>3.6134328725999598</v>
      </c>
      <c r="N219" s="139">
        <v>3.6820174425454502</v>
      </c>
      <c r="O219" s="127">
        <v>3.7377901642878899</v>
      </c>
      <c r="P219" s="127">
        <v>3.7891878794452101</v>
      </c>
      <c r="Q219" s="140">
        <v>3.9082431767533299</v>
      </c>
      <c r="R219" s="138">
        <v>3.9769248298800299</v>
      </c>
      <c r="S219" s="127">
        <v>4.0731279990195501</v>
      </c>
      <c r="T219" s="127">
        <v>4.1684824732524497</v>
      </c>
      <c r="U219" s="127">
        <v>4.2826585577763199</v>
      </c>
      <c r="V219" s="127">
        <v>4.3715397760239503</v>
      </c>
      <c r="W219" s="139">
        <v>4.5348900576840796</v>
      </c>
      <c r="X219" s="127">
        <v>4.6755447969517503</v>
      </c>
      <c r="Y219" s="127">
        <v>4.85739725391955</v>
      </c>
      <c r="Z219" s="139">
        <v>5.1747934904220996</v>
      </c>
      <c r="AA219" s="127">
        <v>5.4537980263327901</v>
      </c>
      <c r="AB219" s="127">
        <v>5.6257761842577496</v>
      </c>
      <c r="AC219" s="140">
        <v>5.7703486996442299</v>
      </c>
      <c r="AD219" s="138">
        <v>5.9380489341652902</v>
      </c>
      <c r="AE219" s="127">
        <v>6.1616534224807298</v>
      </c>
      <c r="AF219" s="127">
        <v>6.4499904706488396</v>
      </c>
      <c r="AG219" s="127">
        <v>6.6721731601170102</v>
      </c>
      <c r="AH219" s="127">
        <v>6.8762795875885896</v>
      </c>
      <c r="AI219" s="128">
        <v>7.0631772382633402</v>
      </c>
      <c r="AJ219" s="127">
        <v>7.2184163767198797</v>
      </c>
      <c r="AK219" s="127">
        <v>7.5038315343053696</v>
      </c>
      <c r="AL219" s="128">
        <v>7.9454817158836004</v>
      </c>
      <c r="AM219" s="127">
        <v>8.2071647332386508</v>
      </c>
      <c r="AN219" s="127">
        <v>8.5563416188647992</v>
      </c>
      <c r="AO219" s="129">
        <v>8.8766660093809993</v>
      </c>
      <c r="AP219" s="72">
        <v>9.076647967509281</v>
      </c>
      <c r="AQ219" s="72">
        <v>9.2594180171252134</v>
      </c>
      <c r="AR219" s="72">
        <v>9.5690037551143323</v>
      </c>
      <c r="AS219" s="72">
        <v>9.7122108425329419</v>
      </c>
      <c r="AT219" s="72">
        <v>9.8620446399974249</v>
      </c>
      <c r="AU219" s="132">
        <v>10.083299999999999</v>
      </c>
      <c r="AV219" s="73">
        <f t="shared" si="0"/>
        <v>10.278334189273441</v>
      </c>
      <c r="AW219" s="73">
        <f t="shared" si="1"/>
        <v>10.555860555457446</v>
      </c>
      <c r="AX219" s="73">
        <f t="shared" si="2"/>
        <v>10.855174266532357</v>
      </c>
      <c r="AY219" s="73">
        <f t="shared" si="3"/>
        <v>11.263434097208354</v>
      </c>
      <c r="AZ219" s="73">
        <f t="shared" si="4"/>
        <v>11.619325380915011</v>
      </c>
      <c r="BA219" s="73">
        <f t="shared" si="5"/>
        <v>12.084745283309967</v>
      </c>
      <c r="BB219" s="73">
        <f t="shared" si="6"/>
        <v>12.57406017514255</v>
      </c>
      <c r="BC219" s="73">
        <f t="shared" si="7"/>
        <v>13.023536513811822</v>
      </c>
      <c r="BD219" s="73">
        <f t="shared" si="8"/>
        <v>13.650073784699275</v>
      </c>
      <c r="BE219" s="73">
        <f t="shared" si="9"/>
        <v>14.207036863536089</v>
      </c>
      <c r="BF219" s="73">
        <f t="shared" si="10"/>
        <v>14.679133583425282</v>
      </c>
      <c r="BG219" s="133">
        <f t="shared" si="11"/>
        <v>15.145129721476398</v>
      </c>
      <c r="BS219" s="133">
        <f t="shared" si="12"/>
        <v>24.835374711333653</v>
      </c>
      <c r="BT219" s="134"/>
    </row>
    <row r="220" spans="2:72" ht="15" hidden="1" customHeight="1" x14ac:dyDescent="0.35">
      <c r="B220" s="135">
        <v>40360</v>
      </c>
      <c r="C220" s="136">
        <v>32.240238346686901</v>
      </c>
      <c r="D220" s="72">
        <v>201007</v>
      </c>
      <c r="E220" s="137">
        <v>3.1017140420823299</v>
      </c>
      <c r="F220" s="138">
        <v>3.1509041250757202</v>
      </c>
      <c r="G220" s="127">
        <v>3.2160401199594499</v>
      </c>
      <c r="H220" s="127">
        <v>3.29239501453339</v>
      </c>
      <c r="I220" s="127">
        <v>3.3798354350937299</v>
      </c>
      <c r="J220" s="127">
        <v>3.4283276324276502</v>
      </c>
      <c r="K220" s="139">
        <v>3.4691958166461201</v>
      </c>
      <c r="L220" s="127">
        <v>3.5292915262114701</v>
      </c>
      <c r="M220" s="127">
        <v>3.5788165943213999</v>
      </c>
      <c r="N220" s="139">
        <v>3.6467441318430001</v>
      </c>
      <c r="O220" s="127">
        <v>3.7019825572184399</v>
      </c>
      <c r="P220" s="127">
        <v>3.7528878880771002</v>
      </c>
      <c r="Q220" s="140">
        <v>3.8708026491009</v>
      </c>
      <c r="R220" s="138">
        <v>3.93882633975781</v>
      </c>
      <c r="S220" s="127">
        <v>4.0341078934165404</v>
      </c>
      <c r="T220" s="127">
        <v>4.1285488825698602</v>
      </c>
      <c r="U220" s="127">
        <v>4.2416311731161001</v>
      </c>
      <c r="V220" s="127">
        <v>4.3296609193444304</v>
      </c>
      <c r="W220" s="139">
        <v>4.4914463237794502</v>
      </c>
      <c r="X220" s="127">
        <v>4.6307536065514903</v>
      </c>
      <c r="Y220" s="127">
        <v>4.81086393754713</v>
      </c>
      <c r="Z220" s="139">
        <v>5.1252195539981296</v>
      </c>
      <c r="AA220" s="127">
        <v>5.4015512580072498</v>
      </c>
      <c r="AB220" s="127">
        <v>5.5718818846282003</v>
      </c>
      <c r="AC220" s="140">
        <v>5.7150694116668896</v>
      </c>
      <c r="AD220" s="138">
        <v>5.8811630969063504</v>
      </c>
      <c r="AE220" s="127">
        <v>6.1026254795110297</v>
      </c>
      <c r="AF220" s="127">
        <v>6.3882002913655498</v>
      </c>
      <c r="AG220" s="127">
        <v>6.6082544957951299</v>
      </c>
      <c r="AH220" s="127">
        <v>6.8104056067738004</v>
      </c>
      <c r="AI220" s="128">
        <v>6.9955127990912302</v>
      </c>
      <c r="AJ220" s="127">
        <v>7.14926476415725</v>
      </c>
      <c r="AK220" s="127">
        <v>7.4319456768105097</v>
      </c>
      <c r="AL220" s="128">
        <v>7.8693648995951699</v>
      </c>
      <c r="AM220" s="127">
        <v>8.1285410232375295</v>
      </c>
      <c r="AN220" s="127">
        <v>8.4743728337875801</v>
      </c>
      <c r="AO220" s="129">
        <v>8.7916285528679303</v>
      </c>
      <c r="AP220" s="72">
        <v>8.989694706453184</v>
      </c>
      <c r="AQ220" s="72">
        <v>9.1707138396631507</v>
      </c>
      <c r="AR220" s="72">
        <v>9.4773337812931988</v>
      </c>
      <c r="AS220" s="72">
        <v>9.6191689610095406</v>
      </c>
      <c r="AT220" s="72">
        <v>9.7675673676389287</v>
      </c>
      <c r="AU220" s="132">
        <v>9.9867000000000008</v>
      </c>
      <c r="AV220" s="73">
        <f t="shared" si="0"/>
        <v>10.1798689101108</v>
      </c>
      <c r="AW220" s="73">
        <f t="shared" si="1"/>
        <v>10.454736605092052</v>
      </c>
      <c r="AX220" s="73">
        <f t="shared" si="2"/>
        <v>10.75118292466407</v>
      </c>
      <c r="AY220" s="73">
        <f t="shared" si="3"/>
        <v>11.155531672332049</v>
      </c>
      <c r="AZ220" s="73">
        <f t="shared" si="4"/>
        <v>11.508013557788328</v>
      </c>
      <c r="BA220" s="73">
        <f t="shared" si="5"/>
        <v>11.968974790152394</v>
      </c>
      <c r="BB220" s="73">
        <f t="shared" si="6"/>
        <v>12.453602100657546</v>
      </c>
      <c r="BC220" s="73">
        <f t="shared" si="7"/>
        <v>12.898772506833373</v>
      </c>
      <c r="BD220" s="73">
        <f t="shared" si="8"/>
        <v>13.519307621520447</v>
      </c>
      <c r="BE220" s="73">
        <f t="shared" si="9"/>
        <v>14.070935057048622</v>
      </c>
      <c r="BF220" s="73">
        <f t="shared" si="10"/>
        <v>14.538509143750407</v>
      </c>
      <c r="BG220" s="133">
        <f t="shared" si="11"/>
        <v>15.000041091498215</v>
      </c>
      <c r="BS220" s="133">
        <f t="shared" si="12"/>
        <v>24.597454630216582</v>
      </c>
      <c r="BT220" s="134"/>
    </row>
    <row r="221" spans="2:72" ht="15" hidden="1" customHeight="1" x14ac:dyDescent="0.35">
      <c r="B221" s="135">
        <v>40391</v>
      </c>
      <c r="C221" s="136">
        <v>32.5619024845913</v>
      </c>
      <c r="D221" s="72">
        <v>201008</v>
      </c>
      <c r="E221" s="137">
        <v>3.0710736280633801</v>
      </c>
      <c r="F221" s="138">
        <v>3.1197777847308399</v>
      </c>
      <c r="G221" s="127">
        <v>3.1842703309201701</v>
      </c>
      <c r="H221" s="127">
        <v>3.2598709504222101</v>
      </c>
      <c r="I221" s="127">
        <v>3.3464475870709398</v>
      </c>
      <c r="J221" s="127">
        <v>3.3944607521720802</v>
      </c>
      <c r="K221" s="139">
        <v>3.4349252182954499</v>
      </c>
      <c r="L221" s="127">
        <v>3.4944272698391798</v>
      </c>
      <c r="M221" s="127">
        <v>3.54346310245846</v>
      </c>
      <c r="N221" s="139">
        <v>3.6107196149130498</v>
      </c>
      <c r="O221" s="127">
        <v>3.6654123651552299</v>
      </c>
      <c r="P221" s="127">
        <v>3.71581482553901</v>
      </c>
      <c r="Q221" s="140">
        <v>3.8325647605834701</v>
      </c>
      <c r="R221" s="138">
        <v>3.8999164763205201</v>
      </c>
      <c r="S221" s="127">
        <v>3.994256787101</v>
      </c>
      <c r="T221" s="127">
        <v>4.0877648369282804</v>
      </c>
      <c r="U221" s="127">
        <v>4.1997300392602099</v>
      </c>
      <c r="V221" s="127">
        <v>4.2868901798982799</v>
      </c>
      <c r="W221" s="139">
        <v>4.4470773803380599</v>
      </c>
      <c r="X221" s="127">
        <v>4.58500851019528</v>
      </c>
      <c r="Y221" s="127">
        <v>4.7633396136296602</v>
      </c>
      <c r="Z221" s="139">
        <v>5.0745898547602604</v>
      </c>
      <c r="AA221" s="127">
        <v>5.3481918042844203</v>
      </c>
      <c r="AB221" s="127">
        <v>5.5168398125695202</v>
      </c>
      <c r="AC221" s="140">
        <v>5.6586128555354396</v>
      </c>
      <c r="AD221" s="138">
        <v>5.8230657772446097</v>
      </c>
      <c r="AE221" s="127">
        <v>6.04234043428833</v>
      </c>
      <c r="AF221" s="127">
        <v>6.3250941832241301</v>
      </c>
      <c r="AG221" s="127">
        <v>6.54297457284071</v>
      </c>
      <c r="AH221" s="127">
        <v>6.7431287254761196</v>
      </c>
      <c r="AI221" s="128">
        <v>6.9264073285253103</v>
      </c>
      <c r="AJ221" s="127">
        <v>7.07864044826841</v>
      </c>
      <c r="AK221" s="127">
        <v>7.3585288855092204</v>
      </c>
      <c r="AL221" s="128">
        <v>7.7916270439068596</v>
      </c>
      <c r="AM221" s="127">
        <v>8.0482428851942096</v>
      </c>
      <c r="AN221" s="127">
        <v>8.3906583815023907</v>
      </c>
      <c r="AO221" s="129">
        <v>8.7047800764752292</v>
      </c>
      <c r="AP221" s="72">
        <v>8.9008896251424741</v>
      </c>
      <c r="AQ221" s="72">
        <v>9.0801205531498805</v>
      </c>
      <c r="AR221" s="72">
        <v>9.3837115366520845</v>
      </c>
      <c r="AS221" s="72">
        <v>9.5241455915161684</v>
      </c>
      <c r="AT221" s="72">
        <v>9.6710780381772334</v>
      </c>
      <c r="AU221" s="132">
        <v>9.8880999999999997</v>
      </c>
      <c r="AV221" s="73">
        <f t="shared" si="0"/>
        <v>10.079306642334826</v>
      </c>
      <c r="AW221" s="73">
        <f t="shared" si="1"/>
        <v>10.351459045106548</v>
      </c>
      <c r="AX221" s="73">
        <f t="shared" si="2"/>
        <v>10.644976907108706</v>
      </c>
      <c r="AY221" s="73">
        <f t="shared" si="3"/>
        <v>11.045331278483934</v>
      </c>
      <c r="AZ221" s="73">
        <f t="shared" si="4"/>
        <v>11.394331156650685</v>
      </c>
      <c r="BA221" s="73">
        <f t="shared" si="5"/>
        <v>11.850738763885326</v>
      </c>
      <c r="BB221" s="73">
        <f t="shared" si="6"/>
        <v>12.330578662902088</v>
      </c>
      <c r="BC221" s="73">
        <f t="shared" si="7"/>
        <v>12.771351434296259</v>
      </c>
      <c r="BD221" s="73">
        <f t="shared" si="8"/>
        <v>13.385756566473876</v>
      </c>
      <c r="BE221" s="73">
        <f t="shared" si="9"/>
        <v>13.931934726930438</v>
      </c>
      <c r="BF221" s="73">
        <f t="shared" si="10"/>
        <v>14.394889863140108</v>
      </c>
      <c r="BG221" s="133">
        <f t="shared" si="11"/>
        <v>14.851862547922311</v>
      </c>
      <c r="BS221" s="133">
        <f t="shared" si="12"/>
        <v>24.354467629011253</v>
      </c>
      <c r="BT221" s="134"/>
    </row>
    <row r="222" spans="2:72" ht="15" hidden="1" customHeight="1" x14ac:dyDescent="0.35">
      <c r="B222" s="135">
        <v>40422</v>
      </c>
      <c r="C222" s="136">
        <v>32.865487139334903</v>
      </c>
      <c r="D222" s="72">
        <v>201009</v>
      </c>
      <c r="E222" s="137">
        <v>3.0427055462785302</v>
      </c>
      <c r="F222" s="138">
        <v>3.0909598135369598</v>
      </c>
      <c r="G222" s="127">
        <v>3.1548566300088101</v>
      </c>
      <c r="H222" s="127">
        <v>3.2297589124415498</v>
      </c>
      <c r="I222" s="127">
        <v>3.3155358244966902</v>
      </c>
      <c r="J222" s="127">
        <v>3.3631054830072098</v>
      </c>
      <c r="K222" s="139">
        <v>3.4031961712849701</v>
      </c>
      <c r="L222" s="127">
        <v>3.4621485912441199</v>
      </c>
      <c r="M222" s="127">
        <v>3.51073147070155</v>
      </c>
      <c r="N222" s="139">
        <v>3.57736672216505</v>
      </c>
      <c r="O222" s="127">
        <v>3.6315542652387198</v>
      </c>
      <c r="P222" s="127">
        <v>3.6814911486642399</v>
      </c>
      <c r="Q222" s="140">
        <v>3.7971626427115699</v>
      </c>
      <c r="R222" s="138">
        <v>3.8638922180469999</v>
      </c>
      <c r="S222" s="127">
        <v>3.9573610897231299</v>
      </c>
      <c r="T222" s="127">
        <v>4.0500053881962197</v>
      </c>
      <c r="U222" s="127">
        <v>4.1609363470024396</v>
      </c>
      <c r="V222" s="127">
        <v>4.2472913731113797</v>
      </c>
      <c r="W222" s="139">
        <v>4.4059988944052604</v>
      </c>
      <c r="X222" s="127">
        <v>4.5426559286052699</v>
      </c>
      <c r="Y222" s="127">
        <v>4.7193397542665698</v>
      </c>
      <c r="Z222" s="139">
        <v>5.0277149186763603</v>
      </c>
      <c r="AA222" s="127">
        <v>5.2987895557943103</v>
      </c>
      <c r="AB222" s="127">
        <v>5.4658797308681999</v>
      </c>
      <c r="AC222" s="140">
        <v>5.6063431897065996</v>
      </c>
      <c r="AD222" s="138">
        <v>5.7692770290042699</v>
      </c>
      <c r="AE222" s="127">
        <v>5.9865262050085501</v>
      </c>
      <c r="AF222" s="127">
        <v>6.2666681046544204</v>
      </c>
      <c r="AG222" s="127">
        <v>6.4825358923407004</v>
      </c>
      <c r="AH222" s="127">
        <v>6.6808411836138504</v>
      </c>
      <c r="AI222" s="128">
        <v>6.86242680791021</v>
      </c>
      <c r="AJ222" s="127">
        <v>7.0132537218392299</v>
      </c>
      <c r="AK222" s="127">
        <v>7.2905567772104201</v>
      </c>
      <c r="AL222" s="128">
        <v>7.71965432687435</v>
      </c>
      <c r="AM222" s="127">
        <v>7.9738997596158399</v>
      </c>
      <c r="AN222" s="127">
        <v>8.3131522999092606</v>
      </c>
      <c r="AO222" s="129">
        <v>8.6243723940048103</v>
      </c>
      <c r="AP222" s="72">
        <v>8.8186704420735165</v>
      </c>
      <c r="AQ222" s="72">
        <v>8.9962457804598781</v>
      </c>
      <c r="AR222" s="72">
        <v>9.2970324372372417</v>
      </c>
      <c r="AS222" s="72">
        <v>9.4361692764574663</v>
      </c>
      <c r="AT222" s="72">
        <v>9.5817444806136169</v>
      </c>
      <c r="AU222" s="132">
        <v>9.7966999999999995</v>
      </c>
      <c r="AV222" s="73">
        <f t="shared" si="0"/>
        <v>9.9862022007637812</v>
      </c>
      <c r="AW222" s="73">
        <f t="shared" si="1"/>
        <v>10.255840680863892</v>
      </c>
      <c r="AX222" s="73">
        <f t="shared" si="2"/>
        <v>10.546647263449463</v>
      </c>
      <c r="AY222" s="73">
        <f t="shared" si="3"/>
        <v>10.943303486578971</v>
      </c>
      <c r="AZ222" s="73">
        <f t="shared" si="4"/>
        <v>11.289079587563609</v>
      </c>
      <c r="BA222" s="73">
        <f t="shared" si="5"/>
        <v>11.741271272323795</v>
      </c>
      <c r="BB222" s="73">
        <f t="shared" si="6"/>
        <v>12.216678800402082</v>
      </c>
      <c r="BC222" s="73">
        <f t="shared" si="7"/>
        <v>12.653380071226163</v>
      </c>
      <c r="BD222" s="73">
        <f t="shared" si="8"/>
        <v>13.262109828225737</v>
      </c>
      <c r="BE222" s="73">
        <f t="shared" si="9"/>
        <v>13.80324283880919</v>
      </c>
      <c r="BF222" s="73">
        <f t="shared" si="10"/>
        <v>14.261921571794039</v>
      </c>
      <c r="BG222" s="133">
        <f t="shared" si="11"/>
        <v>14.714673114374737</v>
      </c>
      <c r="BS222" s="133">
        <f t="shared" si="12"/>
        <v>24.129500854130605</v>
      </c>
      <c r="BT222" s="134"/>
    </row>
    <row r="223" spans="2:72" ht="15" hidden="1" customHeight="1" x14ac:dyDescent="0.35">
      <c r="B223" s="135">
        <v>40452</v>
      </c>
      <c r="C223" s="136">
        <v>33.163045299691497</v>
      </c>
      <c r="D223" s="72">
        <v>201010</v>
      </c>
      <c r="E223" s="137">
        <v>3.0154046196997002</v>
      </c>
      <c r="F223" s="138">
        <v>3.06322592156351</v>
      </c>
      <c r="G223" s="127">
        <v>3.12654941857721</v>
      </c>
      <c r="H223" s="127">
        <v>3.2007796341003498</v>
      </c>
      <c r="I223" s="127">
        <v>3.2857869057343101</v>
      </c>
      <c r="J223" s="127">
        <v>3.33292974155869</v>
      </c>
      <c r="K223" s="139">
        <v>3.3726607128278601</v>
      </c>
      <c r="L223" s="127">
        <v>3.4310841773345402</v>
      </c>
      <c r="M223" s="127">
        <v>3.4792311428972802</v>
      </c>
      <c r="N223" s="139">
        <v>3.54526850406871</v>
      </c>
      <c r="O223" s="127">
        <v>3.5989698449409402</v>
      </c>
      <c r="P223" s="127">
        <v>3.64845866555945</v>
      </c>
      <c r="Q223" s="140">
        <v>3.7630922875819501</v>
      </c>
      <c r="R223" s="138">
        <v>3.8292231262965899</v>
      </c>
      <c r="S223" s="127">
        <v>3.9218533408091401</v>
      </c>
      <c r="T223" s="127">
        <v>4.0136663806697603</v>
      </c>
      <c r="U223" s="127">
        <v>4.1236020022947697</v>
      </c>
      <c r="V223" s="127">
        <v>4.2091822008064703</v>
      </c>
      <c r="W223" s="139">
        <v>4.3664657057699996</v>
      </c>
      <c r="X223" s="127">
        <v>4.5018965734545802</v>
      </c>
      <c r="Y223" s="127">
        <v>4.6769950889113003</v>
      </c>
      <c r="Z223" s="139">
        <v>4.9826033317132401</v>
      </c>
      <c r="AA223" s="127">
        <v>5.2512457292822896</v>
      </c>
      <c r="AB223" s="127">
        <v>5.4168366739731004</v>
      </c>
      <c r="AC223" s="140">
        <v>5.55603981283691</v>
      </c>
      <c r="AD223" s="138">
        <v>5.7175117148172099</v>
      </c>
      <c r="AE223" s="127">
        <v>5.9328116046637698</v>
      </c>
      <c r="AF223" s="127">
        <v>6.2104399079995201</v>
      </c>
      <c r="AG223" s="127">
        <v>6.4243708041487402</v>
      </c>
      <c r="AH223" s="127">
        <v>6.6208967848330396</v>
      </c>
      <c r="AI223" s="128">
        <v>6.8008531171320996</v>
      </c>
      <c r="AJ223" s="127">
        <v>6.9503267241306199</v>
      </c>
      <c r="AK223" s="127">
        <v>7.2251416549561904</v>
      </c>
      <c r="AL223" s="128">
        <v>7.6503890914493402</v>
      </c>
      <c r="AM223" s="127">
        <v>7.9023532860668197</v>
      </c>
      <c r="AN223" s="127">
        <v>8.2385618549494808</v>
      </c>
      <c r="AO223" s="129">
        <v>8.5469895010708399</v>
      </c>
      <c r="AP223" s="72">
        <v>8.7395441938710068</v>
      </c>
      <c r="AQ223" s="72">
        <v>8.9155262228813008</v>
      </c>
      <c r="AR223" s="72">
        <v>9.2136140465617125</v>
      </c>
      <c r="AS223" s="72">
        <v>9.3515024690113417</v>
      </c>
      <c r="AT223" s="72">
        <v>9.4957714876362544</v>
      </c>
      <c r="AU223" s="132">
        <v>9.7088000000000001</v>
      </c>
      <c r="AV223" s="73">
        <f t="shared" si="0"/>
        <v>9.8966001775190744</v>
      </c>
      <c r="AW223" s="73">
        <f t="shared" si="1"/>
        <v>10.163819304107623</v>
      </c>
      <c r="AX223" s="73">
        <f t="shared" si="2"/>
        <v>10.452016600635421</v>
      </c>
      <c r="AY223" s="73">
        <f t="shared" si="3"/>
        <v>10.845113793073333</v>
      </c>
      <c r="AZ223" s="73">
        <f t="shared" si="4"/>
        <v>11.187787389460626</v>
      </c>
      <c r="BA223" s="73">
        <f t="shared" si="5"/>
        <v>11.635921747017296</v>
      </c>
      <c r="BB223" s="73">
        <f t="shared" si="6"/>
        <v>12.107063641822274</v>
      </c>
      <c r="BC223" s="73">
        <f t="shared" si="7"/>
        <v>12.539846574460054</v>
      </c>
      <c r="BD223" s="73">
        <f t="shared" si="8"/>
        <v>13.143114453486413</v>
      </c>
      <c r="BE223" s="73">
        <f t="shared" si="9"/>
        <v>13.679392103481527</v>
      </c>
      <c r="BF223" s="73">
        <f t="shared" si="10"/>
        <v>14.133955303687397</v>
      </c>
      <c r="BG223" s="133">
        <f t="shared" si="11"/>
        <v>14.58264449569409</v>
      </c>
      <c r="BS223" s="133">
        <f t="shared" si="12"/>
        <v>23.912996916702859</v>
      </c>
      <c r="BT223" s="134"/>
    </row>
    <row r="224" spans="2:72" ht="15" hidden="1" customHeight="1" x14ac:dyDescent="0.35">
      <c r="B224" s="135">
        <v>40483</v>
      </c>
      <c r="C224" s="136">
        <v>33.475669696015501</v>
      </c>
      <c r="D224" s="72">
        <v>201011</v>
      </c>
      <c r="E224" s="137">
        <v>2.9872441958017899</v>
      </c>
      <c r="F224" s="138">
        <v>3.0346189015030101</v>
      </c>
      <c r="G224" s="127">
        <v>3.0973510296148401</v>
      </c>
      <c r="H224" s="127">
        <v>3.1708880199828999</v>
      </c>
      <c r="I224" s="127">
        <v>3.2551014211067399</v>
      </c>
      <c r="J224" s="127">
        <v>3.3018039968639101</v>
      </c>
      <c r="K224" s="139">
        <v>3.3411639263877899</v>
      </c>
      <c r="L224" s="127">
        <v>3.3990417826814499</v>
      </c>
      <c r="M224" s="127">
        <v>3.4467391107558201</v>
      </c>
      <c r="N224" s="139">
        <v>3.5121597586438802</v>
      </c>
      <c r="O224" s="127">
        <v>3.56535959052691</v>
      </c>
      <c r="P224" s="127">
        <v>3.6143862422684099</v>
      </c>
      <c r="Q224" s="140">
        <v>3.7279493176160101</v>
      </c>
      <c r="R224" s="138">
        <v>3.7934625700741398</v>
      </c>
      <c r="S224" s="127">
        <v>3.88522772452498</v>
      </c>
      <c r="T224" s="127">
        <v>3.9761833357987499</v>
      </c>
      <c r="U224" s="127">
        <v>4.0850922846892903</v>
      </c>
      <c r="V224" s="127">
        <v>4.1698732622103396</v>
      </c>
      <c r="W224" s="139">
        <v>4.32568791946336</v>
      </c>
      <c r="X224" s="127">
        <v>4.4598540180294099</v>
      </c>
      <c r="Y224" s="127">
        <v>4.6333173139912196</v>
      </c>
      <c r="Z224" s="139">
        <v>4.9360715259915402</v>
      </c>
      <c r="AA224" s="127">
        <v>5.2022051113955197</v>
      </c>
      <c r="AB224" s="127">
        <v>5.3662496264079804</v>
      </c>
      <c r="AC224" s="140">
        <v>5.50415276746297</v>
      </c>
      <c r="AD224" s="138">
        <v>5.6641167069039602</v>
      </c>
      <c r="AE224" s="127">
        <v>5.8774059424842102</v>
      </c>
      <c r="AF224" s="127">
        <v>6.1524415155916801</v>
      </c>
      <c r="AG224" s="127">
        <v>6.3643745423070301</v>
      </c>
      <c r="AH224" s="127">
        <v>6.5590651955242203</v>
      </c>
      <c r="AI224" s="128">
        <v>6.7373409418854697</v>
      </c>
      <c r="AJ224" s="127">
        <v>6.8854186366713703</v>
      </c>
      <c r="AK224" s="127">
        <v>7.1576671109441499</v>
      </c>
      <c r="AL224" s="128">
        <v>7.5789432236570997</v>
      </c>
      <c r="AM224" s="127">
        <v>7.8285543614141</v>
      </c>
      <c r="AN224" s="127">
        <v>8.1616231275134101</v>
      </c>
      <c r="AO224" s="129">
        <v>8.4671704128368006</v>
      </c>
      <c r="AP224" s="72">
        <v>8.6579268654481165</v>
      </c>
      <c r="AQ224" s="72">
        <v>8.8322654239593046</v>
      </c>
      <c r="AR224" s="72">
        <v>9.1275694489352901</v>
      </c>
      <c r="AS224" s="72">
        <v>9.2641701515209149</v>
      </c>
      <c r="AT224" s="72">
        <v>9.4070918628248545</v>
      </c>
      <c r="AU224" s="132">
        <v>9.6181000000000001</v>
      </c>
      <c r="AV224" s="73">
        <f t="shared" si="0"/>
        <v>9.8041772720401976</v>
      </c>
      <c r="AW224" s="73">
        <f t="shared" si="1"/>
        <v>10.068900878183761</v>
      </c>
      <c r="AX224" s="73">
        <f t="shared" si="2"/>
        <v>10.354406742197517</v>
      </c>
      <c r="AY224" s="73">
        <f t="shared" si="3"/>
        <v>10.743832857294825</v>
      </c>
      <c r="AZ224" s="73">
        <f t="shared" si="4"/>
        <v>11.083306274949935</v>
      </c>
      <c r="BA224" s="73">
        <f t="shared" si="5"/>
        <v>11.527255571109018</v>
      </c>
      <c r="BB224" s="73">
        <f t="shared" si="6"/>
        <v>11.993997540482066</v>
      </c>
      <c r="BC224" s="73">
        <f t="shared" si="7"/>
        <v>12.422738776440324</v>
      </c>
      <c r="BD224" s="73">
        <f t="shared" si="8"/>
        <v>13.02037282474082</v>
      </c>
      <c r="BE224" s="73">
        <f t="shared" si="9"/>
        <v>13.551642255987383</v>
      </c>
      <c r="BF224" s="73">
        <f t="shared" si="10"/>
        <v>14.001960356771916</v>
      </c>
      <c r="BG224" s="133">
        <f t="shared" si="11"/>
        <v>14.446459305863025</v>
      </c>
      <c r="BS224" s="133">
        <f t="shared" si="12"/>
        <v>23.689676926594583</v>
      </c>
      <c r="BT224" s="134"/>
    </row>
    <row r="225" spans="2:72" ht="15" hidden="1" customHeight="1" x14ac:dyDescent="0.35">
      <c r="B225" s="141">
        <v>40513</v>
      </c>
      <c r="C225" s="142">
        <v>33.791307339532999</v>
      </c>
      <c r="D225" s="109">
        <v>201012</v>
      </c>
      <c r="E225" s="143">
        <v>2.9593409629052299</v>
      </c>
      <c r="F225" s="144">
        <v>3.00627315123594</v>
      </c>
      <c r="G225" s="145">
        <v>3.06841931145695</v>
      </c>
      <c r="H225" s="145">
        <v>3.1412694079407899</v>
      </c>
      <c r="I225" s="145">
        <v>3.2246961890260502</v>
      </c>
      <c r="J225" s="145">
        <v>3.27096252564011</v>
      </c>
      <c r="K225" s="146">
        <v>3.3099548021673502</v>
      </c>
      <c r="L225" s="145">
        <v>3.3672920333236398</v>
      </c>
      <c r="M225" s="145">
        <v>3.41454383047834</v>
      </c>
      <c r="N225" s="146">
        <v>3.4793533975659701</v>
      </c>
      <c r="O225" s="145">
        <v>3.5320563007743502</v>
      </c>
      <c r="P225" s="145">
        <v>3.5806250046575498</v>
      </c>
      <c r="Q225" s="147">
        <v>3.6931273107033502</v>
      </c>
      <c r="R225" s="144">
        <v>3.7580286173608299</v>
      </c>
      <c r="S225" s="145">
        <v>3.8489366124003102</v>
      </c>
      <c r="T225" s="145">
        <v>3.9390426260388498</v>
      </c>
      <c r="U225" s="145">
        <v>4.04693427886445</v>
      </c>
      <c r="V225" s="145">
        <v>4.1309233347326604</v>
      </c>
      <c r="W225" s="146">
        <v>4.2852825593577997</v>
      </c>
      <c r="X225" s="145">
        <v>4.4181954400247596</v>
      </c>
      <c r="Y225" s="145">
        <v>4.5900384510587404</v>
      </c>
      <c r="Z225" s="146">
        <v>4.8899646983082299</v>
      </c>
      <c r="AA225" s="145">
        <v>5.1536123846934503</v>
      </c>
      <c r="AB225" s="145">
        <v>5.3161245936713897</v>
      </c>
      <c r="AC225" s="147">
        <v>5.4527396098829497</v>
      </c>
      <c r="AD225" s="138">
        <v>5.6112093591055601</v>
      </c>
      <c r="AE225" s="127">
        <v>5.82250630385699</v>
      </c>
      <c r="AF225" s="127">
        <v>6.0949728263116798</v>
      </c>
      <c r="AG225" s="127">
        <v>6.3049262302659503</v>
      </c>
      <c r="AH225" s="127">
        <v>6.4977983181823404</v>
      </c>
      <c r="AI225" s="128">
        <v>6.6744088275075599</v>
      </c>
      <c r="AJ225" s="127">
        <v>6.8211033590387702</v>
      </c>
      <c r="AK225" s="127">
        <v>7.09080881637506</v>
      </c>
      <c r="AL225" s="128">
        <v>7.5081498756687699</v>
      </c>
      <c r="AM225" s="127">
        <v>7.7554294471881704</v>
      </c>
      <c r="AN225" s="127">
        <v>8.0853870865292095</v>
      </c>
      <c r="AO225" s="129">
        <v>8.3880803175790106</v>
      </c>
      <c r="AP225" s="72">
        <v>8.5770549534472522</v>
      </c>
      <c r="AQ225" s="72">
        <v>8.7497650513833634</v>
      </c>
      <c r="AR225" s="72">
        <v>9.0423107022713598</v>
      </c>
      <c r="AS225" s="72">
        <v>9.1776354458230909</v>
      </c>
      <c r="AT225" s="72">
        <v>9.3192221548523282</v>
      </c>
      <c r="AU225" s="132">
        <v>9.5282999999999998</v>
      </c>
      <c r="AV225" s="73">
        <f t="shared" si="0"/>
        <v>9.7125984710284303</v>
      </c>
      <c r="AW225" s="73">
        <f t="shared" si="1"/>
        <v>9.9748493484791663</v>
      </c>
      <c r="AX225" s="73">
        <f t="shared" si="2"/>
        <v>10.257688361008833</v>
      </c>
      <c r="AY225" s="73">
        <f t="shared" si="3"/>
        <v>10.643476926956046</v>
      </c>
      <c r="AZ225" s="73">
        <f t="shared" si="4"/>
        <v>10.979779393321559</v>
      </c>
      <c r="BA225" s="73">
        <f t="shared" si="5"/>
        <v>11.41958185052372</v>
      </c>
      <c r="BB225" s="73">
        <f t="shared" si="6"/>
        <v>11.881964079272846</v>
      </c>
      <c r="BC225" s="73">
        <f t="shared" si="7"/>
        <v>12.306700531632858</v>
      </c>
      <c r="BD225" s="73">
        <f t="shared" si="8"/>
        <v>12.898752203353602</v>
      </c>
      <c r="BE225" s="73">
        <f t="shared" si="9"/>
        <v>13.425059156242446</v>
      </c>
      <c r="BF225" s="73">
        <f t="shared" si="10"/>
        <v>13.87117092837752</v>
      </c>
      <c r="BG225" s="133">
        <f t="shared" si="11"/>
        <v>14.311517904316853</v>
      </c>
      <c r="BS225" s="133">
        <f t="shared" si="12"/>
        <v>23.468396532626127</v>
      </c>
      <c r="BT225" s="134"/>
    </row>
    <row r="226" spans="2:72" ht="15" hidden="1" customHeight="1" x14ac:dyDescent="0.35">
      <c r="B226" s="119">
        <v>40544</v>
      </c>
      <c r="C226" s="120">
        <v>34.1611834325332</v>
      </c>
      <c r="D226" s="121">
        <v>201101</v>
      </c>
      <c r="E226" s="122">
        <v>2.9272990555931799</v>
      </c>
      <c r="F226" s="123">
        <v>2.9737230913158399</v>
      </c>
      <c r="G226" s="124">
        <v>3.0351963714832899</v>
      </c>
      <c r="H226" s="124">
        <v>3.1072576923348301</v>
      </c>
      <c r="I226" s="124">
        <v>3.1897811800110598</v>
      </c>
      <c r="J226" s="124">
        <v>3.2355465734462001</v>
      </c>
      <c r="K226" s="125">
        <v>3.2741166658026999</v>
      </c>
      <c r="L226" s="124">
        <v>3.33083308500481</v>
      </c>
      <c r="M226" s="124">
        <v>3.3775732690254698</v>
      </c>
      <c r="N226" s="125">
        <v>3.4416811183429599</v>
      </c>
      <c r="O226" s="124">
        <v>3.4938133872240198</v>
      </c>
      <c r="P226" s="124">
        <v>3.5418562193244201</v>
      </c>
      <c r="Q226" s="126">
        <v>3.6531404202218498</v>
      </c>
      <c r="R226" s="123">
        <v>3.7173390158100599</v>
      </c>
      <c r="S226" s="124">
        <v>3.8072627154988301</v>
      </c>
      <c r="T226" s="124">
        <v>3.8963931171435302</v>
      </c>
      <c r="U226" s="124">
        <v>4.0031165861123501</v>
      </c>
      <c r="V226" s="124">
        <v>4.0861962606091398</v>
      </c>
      <c r="W226" s="125">
        <v>4.2388841793488803</v>
      </c>
      <c r="X226" s="124">
        <v>4.3703579618327302</v>
      </c>
      <c r="Y226" s="124">
        <v>4.5403403633929198</v>
      </c>
      <c r="Z226" s="125">
        <v>4.8370191953782298</v>
      </c>
      <c r="AA226" s="124">
        <v>5.0978122682410296</v>
      </c>
      <c r="AB226" s="124">
        <v>5.2585648958789299</v>
      </c>
      <c r="AC226" s="126">
        <v>5.3937007294813304</v>
      </c>
      <c r="AD226" s="138">
        <v>5.5504546666092898</v>
      </c>
      <c r="AE226" s="127">
        <v>5.7594638191786398</v>
      </c>
      <c r="AF226" s="127">
        <v>6.0289802432271102</v>
      </c>
      <c r="AG226" s="127">
        <v>6.2366604020252199</v>
      </c>
      <c r="AH226" s="127">
        <v>6.4274441906744499</v>
      </c>
      <c r="AI226" s="128">
        <v>6.6021424710131997</v>
      </c>
      <c r="AJ226" s="127">
        <v>6.7472486851989499</v>
      </c>
      <c r="AK226" s="127">
        <v>7.0140339392285496</v>
      </c>
      <c r="AL226" s="128">
        <v>7.42685628854358</v>
      </c>
      <c r="AM226" s="127">
        <v>7.67145847032989</v>
      </c>
      <c r="AN226" s="127">
        <v>7.99784353313136</v>
      </c>
      <c r="AO226" s="129">
        <v>8.2972593897336502</v>
      </c>
      <c r="AP226" s="72">
        <v>8.4841879255266672</v>
      </c>
      <c r="AQ226" s="72">
        <v>8.6550280257101413</v>
      </c>
      <c r="AR226" s="72">
        <v>8.9444061738508047</v>
      </c>
      <c r="AS226" s="72">
        <v>9.0782657050649718</v>
      </c>
      <c r="AT226" s="72">
        <v>9.2183194010807714</v>
      </c>
      <c r="AU226" s="132">
        <v>9.4251000000000005</v>
      </c>
      <c r="AV226" s="73">
        <f t="shared" si="0"/>
        <v>9.6074364826436121</v>
      </c>
      <c r="AW226" s="73">
        <f t="shared" si="1"/>
        <v>9.8668478703521689</v>
      </c>
      <c r="AX226" s="73">
        <f t="shared" si="2"/>
        <v>10.146624477590487</v>
      </c>
      <c r="AY226" s="73">
        <f t="shared" si="3"/>
        <v>10.528235964374781</v>
      </c>
      <c r="AZ226" s="73">
        <f t="shared" si="4"/>
        <v>10.860897156351447</v>
      </c>
      <c r="BA226" s="73">
        <f t="shared" si="5"/>
        <v>11.29593770549843</v>
      </c>
      <c r="BB226" s="73">
        <f t="shared" si="6"/>
        <v>11.753313546439585</v>
      </c>
      <c r="BC226" s="73">
        <f t="shared" si="7"/>
        <v>12.173451216094543</v>
      </c>
      <c r="BD226" s="73">
        <f t="shared" si="8"/>
        <v>12.759092519754626</v>
      </c>
      <c r="BE226" s="73">
        <f t="shared" si="9"/>
        <v>13.279700947595652</v>
      </c>
      <c r="BF226" s="73">
        <f t="shared" si="10"/>
        <v>13.720982498329159</v>
      </c>
      <c r="BG226" s="133">
        <f t="shared" si="11"/>
        <v>14.156561670502366</v>
      </c>
      <c r="BS226" s="133">
        <f t="shared" si="12"/>
        <v>23.214295299991413</v>
      </c>
      <c r="BT226" s="134"/>
    </row>
    <row r="227" spans="2:72" ht="15" hidden="1" customHeight="1" x14ac:dyDescent="0.35">
      <c r="B227" s="135">
        <v>40575</v>
      </c>
      <c r="C227" s="136">
        <v>34.4790810114458</v>
      </c>
      <c r="D227" s="72">
        <v>201102</v>
      </c>
      <c r="E227" s="137">
        <v>2.9003093199265799</v>
      </c>
      <c r="F227" s="138">
        <v>2.9463053254312999</v>
      </c>
      <c r="G227" s="127">
        <v>3.00721182114976</v>
      </c>
      <c r="H227" s="127">
        <v>3.0786087356783902</v>
      </c>
      <c r="I227" s="127">
        <v>3.1603713557164399</v>
      </c>
      <c r="J227" s="127">
        <v>3.2057147916241702</v>
      </c>
      <c r="K227" s="139">
        <v>3.2439292672235198</v>
      </c>
      <c r="L227" s="127">
        <v>3.3001227602970999</v>
      </c>
      <c r="M227" s="127">
        <v>3.3464319992083702</v>
      </c>
      <c r="N227" s="139">
        <v>3.4099487733147602</v>
      </c>
      <c r="O227" s="127">
        <v>3.4616003819933301</v>
      </c>
      <c r="P227" s="127">
        <v>3.5092002585519699</v>
      </c>
      <c r="Q227" s="140">
        <v>3.6194584176582998</v>
      </c>
      <c r="R227" s="138">
        <v>3.68306510135361</v>
      </c>
      <c r="S227" s="127">
        <v>3.7721597033524299</v>
      </c>
      <c r="T227" s="127">
        <v>3.86046832152556</v>
      </c>
      <c r="U227" s="127">
        <v>3.9662077987114399</v>
      </c>
      <c r="V227" s="127">
        <v>4.0485214775202802</v>
      </c>
      <c r="W227" s="139">
        <v>4.1998016116476498</v>
      </c>
      <c r="X227" s="127">
        <v>4.3300632041335101</v>
      </c>
      <c r="Y227" s="127">
        <v>4.4984783657230096</v>
      </c>
      <c r="Z227" s="139">
        <v>4.7924218149882503</v>
      </c>
      <c r="AA227" s="127">
        <v>5.0508103723005098</v>
      </c>
      <c r="AB227" s="127">
        <v>5.2100808586042699</v>
      </c>
      <c r="AC227" s="140">
        <v>5.34397073804936</v>
      </c>
      <c r="AD227" s="138">
        <v>5.4992794018221103</v>
      </c>
      <c r="AE227" s="127">
        <v>5.7063614872648696</v>
      </c>
      <c r="AF227" s="127">
        <v>5.9733929663505103</v>
      </c>
      <c r="AG227" s="127">
        <v>6.1791583113620199</v>
      </c>
      <c r="AH227" s="127">
        <v>6.3681830709789198</v>
      </c>
      <c r="AI227" s="128">
        <v>6.5412706308828197</v>
      </c>
      <c r="AJ227" s="127">
        <v>6.6850389638715804</v>
      </c>
      <c r="AK227" s="127">
        <v>6.9493644543617297</v>
      </c>
      <c r="AL227" s="128">
        <v>7.3583805762043699</v>
      </c>
      <c r="AM227" s="127">
        <v>7.6007275226681204</v>
      </c>
      <c r="AN227" s="127">
        <v>7.9241033109119696</v>
      </c>
      <c r="AO227" s="129">
        <v>8.2207585493913395</v>
      </c>
      <c r="AP227" s="72">
        <v>8.4059636016338946</v>
      </c>
      <c r="AQ227" s="72">
        <v>8.5752285538541297</v>
      </c>
      <c r="AR227" s="72">
        <v>8.8619386316754714</v>
      </c>
      <c r="AS227" s="72">
        <v>8.9945639762570746</v>
      </c>
      <c r="AT227" s="72">
        <v>9.1333263753596423</v>
      </c>
      <c r="AU227" s="132">
        <v>9.3382000000000005</v>
      </c>
      <c r="AV227" s="73">
        <f t="shared" si="0"/>
        <v>9.5188557923295303</v>
      </c>
      <c r="AW227" s="73">
        <f t="shared" si="1"/>
        <v>9.775875403642786</v>
      </c>
      <c r="AX227" s="73">
        <f t="shared" si="2"/>
        <v>10.053072466894768</v>
      </c>
      <c r="AY227" s="73">
        <f t="shared" si="3"/>
        <v>10.431165490768358</v>
      </c>
      <c r="AZ227" s="73">
        <f t="shared" si="4"/>
        <v>10.760759542194135</v>
      </c>
      <c r="BA227" s="73">
        <f t="shared" si="5"/>
        <v>11.191789011775025</v>
      </c>
      <c r="BB227" s="73">
        <f t="shared" si="6"/>
        <v>11.644947841466953</v>
      </c>
      <c r="BC227" s="73">
        <f t="shared" si="7"/>
        <v>12.061211836300098</v>
      </c>
      <c r="BD227" s="73">
        <f t="shared" si="8"/>
        <v>12.64145351946325</v>
      </c>
      <c r="BE227" s="73">
        <f t="shared" si="9"/>
        <v>13.157261930774913</v>
      </c>
      <c r="BF227" s="73">
        <f t="shared" si="10"/>
        <v>13.594474859825887</v>
      </c>
      <c r="BG227" s="133">
        <f t="shared" si="11"/>
        <v>14.026037986321642</v>
      </c>
      <c r="BS227" s="133">
        <f t="shared" si="12"/>
        <v>23.000259193008759</v>
      </c>
      <c r="BT227" s="134"/>
    </row>
    <row r="228" spans="2:72" ht="15" hidden="1" customHeight="1" x14ac:dyDescent="0.35">
      <c r="B228" s="135">
        <v>40603</v>
      </c>
      <c r="C228" s="136">
        <v>34.810538202729099</v>
      </c>
      <c r="D228" s="72">
        <v>201103</v>
      </c>
      <c r="E228" s="137">
        <v>2.8726933038961202</v>
      </c>
      <c r="F228" s="138">
        <v>2.9182513470026099</v>
      </c>
      <c r="G228" s="127">
        <v>2.9785779063844302</v>
      </c>
      <c r="H228" s="127">
        <v>3.0492949974464398</v>
      </c>
      <c r="I228" s="127">
        <v>3.1302790943765699</v>
      </c>
      <c r="J228" s="127">
        <v>3.1751907814896798</v>
      </c>
      <c r="K228" s="139">
        <v>3.2130413884618201</v>
      </c>
      <c r="L228" s="127">
        <v>3.2686998212248102</v>
      </c>
      <c r="M228" s="127">
        <v>3.3145681152081199</v>
      </c>
      <c r="N228" s="139">
        <v>3.3774800985634399</v>
      </c>
      <c r="O228" s="127">
        <v>3.4286398936125302</v>
      </c>
      <c r="P228" s="127">
        <v>3.47578653611607</v>
      </c>
      <c r="Q228" s="140">
        <v>3.5849948447569902</v>
      </c>
      <c r="R228" s="138">
        <v>3.64799588160473</v>
      </c>
      <c r="S228" s="127">
        <v>3.7362421472071201</v>
      </c>
      <c r="T228" s="127">
        <v>3.8237099129241501</v>
      </c>
      <c r="U228" s="127">
        <v>3.9284425653975901</v>
      </c>
      <c r="V228" s="127">
        <v>4.0099724740554699</v>
      </c>
      <c r="W228" s="139">
        <v>4.1598121567866899</v>
      </c>
      <c r="X228" s="127">
        <v>4.2888334311445702</v>
      </c>
      <c r="Y228" s="127">
        <v>4.4556449859152103</v>
      </c>
      <c r="Z228" s="139">
        <v>4.7467895795717796</v>
      </c>
      <c r="AA228" s="127">
        <v>5.00271782601589</v>
      </c>
      <c r="AB228" s="127">
        <v>5.1604717787993399</v>
      </c>
      <c r="AC228" s="140">
        <v>5.2930867924804001</v>
      </c>
      <c r="AD228" s="138">
        <v>5.4469166462107399</v>
      </c>
      <c r="AE228" s="127">
        <v>5.6520269481089196</v>
      </c>
      <c r="AF228" s="127">
        <v>5.9165158205986303</v>
      </c>
      <c r="AG228" s="127">
        <v>6.1203219197368499</v>
      </c>
      <c r="AH228" s="127">
        <v>6.3075468331249702</v>
      </c>
      <c r="AI228" s="128">
        <v>6.4789862968081904</v>
      </c>
      <c r="AJ228" s="127">
        <v>6.6213857038823196</v>
      </c>
      <c r="AK228" s="127">
        <v>6.8831943535195004</v>
      </c>
      <c r="AL228" s="128">
        <v>7.2883159267014497</v>
      </c>
      <c r="AM228" s="127">
        <v>7.5283553064817097</v>
      </c>
      <c r="AN228" s="127">
        <v>7.8486519917862099</v>
      </c>
      <c r="AO228" s="129">
        <v>8.1424825536819192</v>
      </c>
      <c r="AP228" s="72">
        <v>8.3259241299888203</v>
      </c>
      <c r="AQ228" s="72">
        <v>8.4935773838975006</v>
      </c>
      <c r="AR228" s="72">
        <v>8.777557480454151</v>
      </c>
      <c r="AS228" s="72">
        <v>8.9089199998547137</v>
      </c>
      <c r="AT228" s="72">
        <v>9.0463611382863203</v>
      </c>
      <c r="AU228" s="132">
        <v>9.2492999999999999</v>
      </c>
      <c r="AV228" s="73">
        <f t="shared" si="0"/>
        <v>9.4282196410933246</v>
      </c>
      <c r="AW228" s="73">
        <f t="shared" si="1"/>
        <v>9.6827919762979899</v>
      </c>
      <c r="AX228" s="73">
        <f t="shared" si="2"/>
        <v>9.9573496388178633</v>
      </c>
      <c r="AY228" s="73">
        <f t="shared" si="3"/>
        <v>10.331842555993672</v>
      </c>
      <c r="AZ228" s="73">
        <f t="shared" si="4"/>
        <v>10.658298295741732</v>
      </c>
      <c r="BA228" s="73">
        <f t="shared" si="5"/>
        <v>11.085223611100254</v>
      </c>
      <c r="BB228" s="73">
        <f t="shared" si="6"/>
        <v>11.534067576367503</v>
      </c>
      <c r="BC228" s="73">
        <f t="shared" si="7"/>
        <v>11.946368010115892</v>
      </c>
      <c r="BD228" s="73">
        <f t="shared" si="8"/>
        <v>12.521084777879956</v>
      </c>
      <c r="BE228" s="73">
        <f t="shared" si="9"/>
        <v>13.031981791204666</v>
      </c>
      <c r="BF228" s="73">
        <f t="shared" si="10"/>
        <v>13.465031688687095</v>
      </c>
      <c r="BG228" s="133">
        <f t="shared" si="11"/>
        <v>13.892485579613533</v>
      </c>
      <c r="BS228" s="133">
        <f t="shared" si="12"/>
        <v>22.781256508634723</v>
      </c>
      <c r="BT228" s="134"/>
    </row>
    <row r="229" spans="2:72" ht="15" hidden="1" customHeight="1" x14ac:dyDescent="0.35">
      <c r="B229" s="135">
        <v>40634</v>
      </c>
      <c r="C229" s="136">
        <v>35.160074877173301</v>
      </c>
      <c r="D229" s="72">
        <v>201104</v>
      </c>
      <c r="E229" s="137">
        <v>2.8441350124917499</v>
      </c>
      <c r="F229" s="138">
        <v>2.8892401496548499</v>
      </c>
      <c r="G229" s="127">
        <v>2.9489669849171798</v>
      </c>
      <c r="H229" s="127">
        <v>3.01898105651969</v>
      </c>
      <c r="I229" s="127">
        <v>3.09916006665684</v>
      </c>
      <c r="J229" s="127">
        <v>3.1436252734421402</v>
      </c>
      <c r="K229" s="139">
        <v>3.1810995963667299</v>
      </c>
      <c r="L229" s="127">
        <v>3.2362047122337598</v>
      </c>
      <c r="M229" s="127">
        <v>3.2816170159782101</v>
      </c>
      <c r="N229" s="139">
        <v>3.3439035727517799</v>
      </c>
      <c r="O229" s="127">
        <v>3.3945547731892498</v>
      </c>
      <c r="P229" s="127">
        <v>3.4412327170142598</v>
      </c>
      <c r="Q229" s="140">
        <v>3.5493553536491498</v>
      </c>
      <c r="R229" s="138">
        <v>3.6117300786081001</v>
      </c>
      <c r="S229" s="127">
        <v>3.69909906205684</v>
      </c>
      <c r="T229" s="127">
        <v>3.7856972849171902</v>
      </c>
      <c r="U229" s="127">
        <v>3.88938875920261</v>
      </c>
      <c r="V229" s="127">
        <v>3.9701081549921402</v>
      </c>
      <c r="W229" s="139">
        <v>4.1184582372437104</v>
      </c>
      <c r="X229" s="127">
        <v>4.2461968730597501</v>
      </c>
      <c r="Y229" s="127">
        <v>4.4113501049651198</v>
      </c>
      <c r="Z229" s="139">
        <v>4.69960034434615</v>
      </c>
      <c r="AA229" s="127">
        <v>4.9529843326090397</v>
      </c>
      <c r="AB229" s="127">
        <v>5.1091700068200199</v>
      </c>
      <c r="AC229" s="140">
        <v>5.2404666555366903</v>
      </c>
      <c r="AD229" s="138">
        <v>5.3927672413206098</v>
      </c>
      <c r="AE229" s="127">
        <v>5.5958384812125201</v>
      </c>
      <c r="AF229" s="127">
        <v>5.8576979918126302</v>
      </c>
      <c r="AG229" s="127">
        <v>6.0594779944088701</v>
      </c>
      <c r="AH229" s="127">
        <v>6.2448416497130097</v>
      </c>
      <c r="AI229" s="128">
        <v>6.4145767831235103</v>
      </c>
      <c r="AJ229" s="127">
        <v>6.5555605556927201</v>
      </c>
      <c r="AK229" s="127">
        <v>6.81476648832618</v>
      </c>
      <c r="AL229" s="128">
        <v>7.2158606284628304</v>
      </c>
      <c r="AM229" s="127">
        <v>7.4535137059716297</v>
      </c>
      <c r="AN229" s="127">
        <v>7.7706262274594202</v>
      </c>
      <c r="AO229" s="129">
        <v>8.0615357330771307</v>
      </c>
      <c r="AP229" s="72">
        <v>8.2431536625698101</v>
      </c>
      <c r="AQ229" s="72">
        <v>8.4091402260338413</v>
      </c>
      <c r="AR229" s="72">
        <v>8.6902971926937127</v>
      </c>
      <c r="AS229" s="72">
        <v>8.8203537985449358</v>
      </c>
      <c r="AT229" s="72">
        <v>8.9564285940825901</v>
      </c>
      <c r="AU229" s="132">
        <v>9.1574000000000009</v>
      </c>
      <c r="AV229" s="73">
        <f t="shared" si="0"/>
        <v>9.3344909288880835</v>
      </c>
      <c r="AW229" s="73">
        <f t="shared" si="1"/>
        <v>9.586532485425078</v>
      </c>
      <c r="AX229" s="73">
        <f t="shared" si="2"/>
        <v>9.8583606892439768</v>
      </c>
      <c r="AY229" s="73">
        <f t="shared" si="3"/>
        <v>10.229130661877438</v>
      </c>
      <c r="AZ229" s="73">
        <f t="shared" si="4"/>
        <v>10.552341008832013</v>
      </c>
      <c r="BA229" s="73">
        <f t="shared" si="5"/>
        <v>10.975022133713473</v>
      </c>
      <c r="BB229" s="73">
        <f t="shared" si="6"/>
        <v>11.419404008740246</v>
      </c>
      <c r="BC229" s="73">
        <f t="shared" si="7"/>
        <v>11.827605642273111</v>
      </c>
      <c r="BD229" s="73">
        <f t="shared" si="8"/>
        <v>12.396608981142235</v>
      </c>
      <c r="BE229" s="73">
        <f t="shared" si="9"/>
        <v>12.902427016573842</v>
      </c>
      <c r="BF229" s="73">
        <f t="shared" si="10"/>
        <v>13.331171837301936</v>
      </c>
      <c r="BG229" s="133">
        <f t="shared" si="11"/>
        <v>13.754376283025694</v>
      </c>
      <c r="BS229" s="133">
        <f t="shared" si="12"/>
        <v>22.554781318593015</v>
      </c>
      <c r="BT229" s="134"/>
    </row>
    <row r="230" spans="2:72" ht="15" hidden="1" customHeight="1" x14ac:dyDescent="0.35">
      <c r="B230" s="135">
        <v>40664</v>
      </c>
      <c r="C230" s="136">
        <v>35.521664540391399</v>
      </c>
      <c r="D230" s="72">
        <v>201105</v>
      </c>
      <c r="E230" s="137">
        <v>2.8151833900207799</v>
      </c>
      <c r="F230" s="138">
        <v>2.8598293834031199</v>
      </c>
      <c r="G230" s="127">
        <v>2.9189482345935498</v>
      </c>
      <c r="H230" s="127">
        <v>2.9882496041056901</v>
      </c>
      <c r="I230" s="127">
        <v>3.0676124390537698</v>
      </c>
      <c r="J230" s="127">
        <v>3.1116250161733499</v>
      </c>
      <c r="K230" s="139">
        <v>3.1487178725202698</v>
      </c>
      <c r="L230" s="127">
        <v>3.20326205070192</v>
      </c>
      <c r="M230" s="127">
        <v>3.2482120838903801</v>
      </c>
      <c r="N230" s="139">
        <v>3.3098646001318399</v>
      </c>
      <c r="O230" s="127">
        <v>3.3600002011247199</v>
      </c>
      <c r="P230" s="127">
        <v>3.4062029909217402</v>
      </c>
      <c r="Q230" s="140">
        <v>3.5132250026767702</v>
      </c>
      <c r="R230" s="138">
        <v>3.5749647896033099</v>
      </c>
      <c r="S230" s="127">
        <v>3.6614444081613602</v>
      </c>
      <c r="T230" s="127">
        <v>3.7471611120207098</v>
      </c>
      <c r="U230" s="127">
        <v>3.8497970680540901</v>
      </c>
      <c r="V230" s="127">
        <v>3.92969478784627</v>
      </c>
      <c r="W230" s="139">
        <v>4.0765347534697502</v>
      </c>
      <c r="X230" s="127">
        <v>4.2029730850657598</v>
      </c>
      <c r="Y230" s="127">
        <v>4.3664451541574802</v>
      </c>
      <c r="Z230" s="139">
        <v>4.6517611755527</v>
      </c>
      <c r="AA230" s="127">
        <v>4.9025658637696496</v>
      </c>
      <c r="AB230" s="127">
        <v>5.0571616596326399</v>
      </c>
      <c r="AC230" s="140">
        <v>5.1871217856495599</v>
      </c>
      <c r="AD230" s="138">
        <v>5.3378720410017797</v>
      </c>
      <c r="AE230" s="127">
        <v>5.5388761350492697</v>
      </c>
      <c r="AF230" s="127">
        <v>5.7980700697684799</v>
      </c>
      <c r="AG230" s="127">
        <v>5.9977960705568902</v>
      </c>
      <c r="AH230" s="127">
        <v>6.1812728328181104</v>
      </c>
      <c r="AI230" s="128">
        <v>6.3492801623511603</v>
      </c>
      <c r="AJ230" s="127">
        <v>6.4888288029944903</v>
      </c>
      <c r="AK230" s="127">
        <v>6.7453961716108104</v>
      </c>
      <c r="AL230" s="128">
        <v>7.1424074091884897</v>
      </c>
      <c r="AM230" s="127">
        <v>7.3776413180752396</v>
      </c>
      <c r="AN230" s="127">
        <v>7.6915258205123802</v>
      </c>
      <c r="AO230" s="129">
        <v>7.97947403837727</v>
      </c>
      <c r="AP230" s="72">
        <v>8.1592432041138263</v>
      </c>
      <c r="AQ230" s="72">
        <v>8.3235401219388283</v>
      </c>
      <c r="AR230" s="72">
        <v>8.6018350759593325</v>
      </c>
      <c r="AS230" s="72">
        <v>8.7305677820182019</v>
      </c>
      <c r="AT230" s="72">
        <v>8.8652574161303566</v>
      </c>
      <c r="AU230" s="132">
        <v>9.0641999999999996</v>
      </c>
      <c r="AV230" s="73">
        <f t="shared" si="0"/>
        <v>9.2394712986156602</v>
      </c>
      <c r="AW230" s="73">
        <f t="shared" si="1"/>
        <v>9.4889472202725234</v>
      </c>
      <c r="AX230" s="73">
        <f t="shared" si="2"/>
        <v>9.7580083727737588</v>
      </c>
      <c r="AY230" s="73">
        <f t="shared" si="3"/>
        <v>10.125004125047036</v>
      </c>
      <c r="AZ230" s="73">
        <f t="shared" si="4"/>
        <v>10.444924380672388</v>
      </c>
      <c r="BA230" s="73">
        <f t="shared" si="5"/>
        <v>10.863302860180328</v>
      </c>
      <c r="BB230" s="73">
        <f t="shared" si="6"/>
        <v>11.303161188954125</v>
      </c>
      <c r="BC230" s="73">
        <f t="shared" si="7"/>
        <v>11.707207569823467</v>
      </c>
      <c r="BD230" s="73">
        <f t="shared" si="8"/>
        <v>12.270418789197803</v>
      </c>
      <c r="BE230" s="73">
        <f t="shared" si="9"/>
        <v>12.771087894379439</v>
      </c>
      <c r="BF230" s="73">
        <f t="shared" si="10"/>
        <v>13.195468344874904</v>
      </c>
      <c r="BG230" s="133">
        <f t="shared" si="11"/>
        <v>13.614364818126605</v>
      </c>
      <c r="BS230" s="133">
        <f t="shared" si="12"/>
        <v>22.325186903847211</v>
      </c>
      <c r="BT230" s="134"/>
    </row>
    <row r="231" spans="2:72" ht="15" hidden="1" customHeight="1" x14ac:dyDescent="0.35">
      <c r="B231" s="135">
        <v>40695</v>
      </c>
      <c r="C231" s="136">
        <v>35.926946287915101</v>
      </c>
      <c r="D231" s="72">
        <v>201106</v>
      </c>
      <c r="E231" s="137">
        <v>2.7834261002482501</v>
      </c>
      <c r="F231" s="138">
        <v>2.8275684547720901</v>
      </c>
      <c r="G231" s="127">
        <v>2.8860204028773002</v>
      </c>
      <c r="H231" s="127">
        <v>2.9545400031871099</v>
      </c>
      <c r="I231" s="127">
        <v>3.0330075683792099</v>
      </c>
      <c r="J231" s="127">
        <v>3.0765236520304899</v>
      </c>
      <c r="K231" s="139">
        <v>3.1131980743273702</v>
      </c>
      <c r="L231" s="127">
        <v>3.1671269550196799</v>
      </c>
      <c r="M231" s="127">
        <v>3.2115699195623399</v>
      </c>
      <c r="N231" s="139">
        <v>3.2725269511577801</v>
      </c>
      <c r="O231" s="127">
        <v>3.3220969865771002</v>
      </c>
      <c r="P231" s="127">
        <v>3.3677785757343699</v>
      </c>
      <c r="Q231" s="140">
        <v>3.4735933023614098</v>
      </c>
      <c r="R231" s="138">
        <v>3.53463662016595</v>
      </c>
      <c r="S231" s="127">
        <v>3.6201406865394801</v>
      </c>
      <c r="T231" s="127">
        <v>3.7048904444398398</v>
      </c>
      <c r="U231" s="127">
        <v>3.8063685932026901</v>
      </c>
      <c r="V231" s="127">
        <v>3.8853650093538299</v>
      </c>
      <c r="W231" s="139">
        <v>4.0305485147427804</v>
      </c>
      <c r="X231" s="127">
        <v>4.1555605311832302</v>
      </c>
      <c r="Y231" s="127">
        <v>4.3171885179724496</v>
      </c>
      <c r="Z231" s="139">
        <v>4.5992859698065098</v>
      </c>
      <c r="AA231" s="127">
        <v>4.8472614010776303</v>
      </c>
      <c r="AB231" s="127">
        <v>5.0001132453727601</v>
      </c>
      <c r="AC231" s="140">
        <v>5.1286073278646196</v>
      </c>
      <c r="AD231" s="138">
        <v>5.2776570121068103</v>
      </c>
      <c r="AE231" s="127">
        <v>5.4763936356645404</v>
      </c>
      <c r="AF231" s="127">
        <v>5.7326636767143899</v>
      </c>
      <c r="AG231" s="127">
        <v>5.9301366248226097</v>
      </c>
      <c r="AH231" s="127">
        <v>6.1115436374801897</v>
      </c>
      <c r="AI231" s="128">
        <v>6.2776557237168999</v>
      </c>
      <c r="AJ231" s="127">
        <v>6.4156301555062099</v>
      </c>
      <c r="AK231" s="127">
        <v>6.6693032600045301</v>
      </c>
      <c r="AL231" s="128">
        <v>7.0618359257920398</v>
      </c>
      <c r="AM231" s="127">
        <v>7.2944162273026896</v>
      </c>
      <c r="AN231" s="127">
        <v>7.6047598872020696</v>
      </c>
      <c r="AO231" s="129">
        <v>7.8894598424398596</v>
      </c>
      <c r="AP231" s="72">
        <v>8.0672010829234111</v>
      </c>
      <c r="AQ231" s="72">
        <v>8.2296446135599997</v>
      </c>
      <c r="AR231" s="72">
        <v>8.5048002007000409</v>
      </c>
      <c r="AS231" s="72">
        <v>8.6320807094121932</v>
      </c>
      <c r="AT231" s="72">
        <v>8.7652509477524703</v>
      </c>
      <c r="AU231" s="132">
        <v>8.9619</v>
      </c>
      <c r="AV231" s="73">
        <f t="shared" si="0"/>
        <v>9.1352434289801714</v>
      </c>
      <c r="AW231" s="73">
        <f t="shared" si="1"/>
        <v>9.3819050831319721</v>
      </c>
      <c r="AX231" s="73">
        <f t="shared" si="2"/>
        <v>9.6479310326631982</v>
      </c>
      <c r="AY231" s="73">
        <f t="shared" si="3"/>
        <v>10.010786809369861</v>
      </c>
      <c r="AZ231" s="73">
        <f t="shared" si="4"/>
        <v>10.327098134828173</v>
      </c>
      <c r="BA231" s="73">
        <f t="shared" si="5"/>
        <v>10.740757004716569</v>
      </c>
      <c r="BB231" s="73">
        <f t="shared" si="6"/>
        <v>11.175653415749855</v>
      </c>
      <c r="BC231" s="73">
        <f t="shared" si="7"/>
        <v>11.575141863361887</v>
      </c>
      <c r="BD231" s="73">
        <f t="shared" si="8"/>
        <v>12.131999655829752</v>
      </c>
      <c r="BE231" s="73">
        <f t="shared" si="9"/>
        <v>12.627020854054503</v>
      </c>
      <c r="BF231" s="73">
        <f t="shared" si="10"/>
        <v>13.046613988388627</v>
      </c>
      <c r="BG231" s="133">
        <f t="shared" si="11"/>
        <v>13.460785008679466</v>
      </c>
      <c r="BS231" s="133">
        <f t="shared" si="12"/>
        <v>22.073342767424521</v>
      </c>
      <c r="BT231" s="134"/>
    </row>
    <row r="232" spans="2:72" ht="15" hidden="1" customHeight="1" x14ac:dyDescent="0.35">
      <c r="B232" s="135">
        <v>40725</v>
      </c>
      <c r="C232" s="136">
        <v>36.288535951133198</v>
      </c>
      <c r="D232" s="72">
        <v>201107</v>
      </c>
      <c r="E232" s="137">
        <v>2.7556912225575001</v>
      </c>
      <c r="F232" s="138">
        <v>2.7993937296560301</v>
      </c>
      <c r="G232" s="127">
        <v>2.8572632453297402</v>
      </c>
      <c r="H232" s="127">
        <v>2.9251000961554401</v>
      </c>
      <c r="I232" s="127">
        <v>3.0027857874105601</v>
      </c>
      <c r="J232" s="127">
        <v>3.04586826398402</v>
      </c>
      <c r="K232" s="139">
        <v>3.0821772515324399</v>
      </c>
      <c r="L232" s="127">
        <v>3.13556876896949</v>
      </c>
      <c r="M232" s="127">
        <v>3.1795688907200699</v>
      </c>
      <c r="N232" s="139">
        <v>3.2399185284940799</v>
      </c>
      <c r="O232" s="127">
        <v>3.2889946334765998</v>
      </c>
      <c r="P232" s="127">
        <v>3.3342210378212198</v>
      </c>
      <c r="Q232" s="140">
        <v>3.4389813953379602</v>
      </c>
      <c r="R232" s="138">
        <v>3.4994164595398698</v>
      </c>
      <c r="S232" s="127">
        <v>3.5840685382056101</v>
      </c>
      <c r="T232" s="127">
        <v>3.6679738245500499</v>
      </c>
      <c r="U232" s="127">
        <v>3.7684408151420499</v>
      </c>
      <c r="V232" s="127">
        <v>3.8466500877294498</v>
      </c>
      <c r="W232" s="139">
        <v>3.9903869418980502</v>
      </c>
      <c r="X232" s="127">
        <v>4.1141533017767697</v>
      </c>
      <c r="Y232" s="127">
        <v>4.27417077968824</v>
      </c>
      <c r="Z232" s="139">
        <v>4.5534573294032201</v>
      </c>
      <c r="AA232" s="127">
        <v>4.7989618604208699</v>
      </c>
      <c r="AB232" s="127">
        <v>4.9502906439076204</v>
      </c>
      <c r="AC232" s="140">
        <v>5.0775043735057599</v>
      </c>
      <c r="AD232" s="138">
        <v>5.22506888278249</v>
      </c>
      <c r="AE232" s="127">
        <v>5.4218252360730999</v>
      </c>
      <c r="AF232" s="127">
        <v>5.6755417269339601</v>
      </c>
      <c r="AG232" s="127">
        <v>5.8710469964095298</v>
      </c>
      <c r="AH232" s="127">
        <v>6.0506464161484903</v>
      </c>
      <c r="AI232" s="128">
        <v>6.2151033126195001</v>
      </c>
      <c r="AJ232" s="127">
        <v>6.3517029265216696</v>
      </c>
      <c r="AK232" s="127">
        <v>6.6028483574718999</v>
      </c>
      <c r="AL232" s="128">
        <v>6.9914697121330702</v>
      </c>
      <c r="AM232" s="127">
        <v>7.2217325149987497</v>
      </c>
      <c r="AN232" s="127">
        <v>7.5289838192402403</v>
      </c>
      <c r="AO232" s="129">
        <v>7.8108469402483101</v>
      </c>
      <c r="AP232" s="72">
        <v>7.9868171146471676</v>
      </c>
      <c r="AQ232" s="72">
        <v>8.1476420100868463</v>
      </c>
      <c r="AR232" s="72">
        <v>8.4200558658927669</v>
      </c>
      <c r="AS232" s="72">
        <v>8.546068114117876</v>
      </c>
      <c r="AT232" s="72">
        <v>8.6779114049699171</v>
      </c>
      <c r="AU232" s="132">
        <v>8.8726000000000003</v>
      </c>
      <c r="AV232" s="73">
        <f t="shared" si="0"/>
        <v>9.0442171721108267</v>
      </c>
      <c r="AW232" s="73">
        <f t="shared" si="1"/>
        <v>9.2884210168714283</v>
      </c>
      <c r="AX232" s="73">
        <f t="shared" si="2"/>
        <v>9.5517962054673617</v>
      </c>
      <c r="AY232" s="73">
        <f t="shared" si="3"/>
        <v>9.9110363803136234</v>
      </c>
      <c r="AZ232" s="73">
        <f t="shared" si="4"/>
        <v>10.224195886536281</v>
      </c>
      <c r="BA232" s="73">
        <f t="shared" si="5"/>
        <v>10.633732937576665</v>
      </c>
      <c r="BB232" s="73">
        <f t="shared" si="6"/>
        <v>11.064295912645159</v>
      </c>
      <c r="BC232" s="73">
        <f t="shared" si="7"/>
        <v>11.459803739671504</v>
      </c>
      <c r="BD232" s="73">
        <f t="shared" si="8"/>
        <v>12.011112837038802</v>
      </c>
      <c r="BE232" s="73">
        <f t="shared" si="9"/>
        <v>12.501201498205763</v>
      </c>
      <c r="BF232" s="73">
        <f t="shared" si="10"/>
        <v>12.916613682932638</v>
      </c>
      <c r="BG232" s="133">
        <f t="shared" si="11"/>
        <v>13.326657781157971</v>
      </c>
      <c r="BS232" s="133">
        <f t="shared" si="12"/>
        <v>21.853397477040836</v>
      </c>
      <c r="BT232" s="134"/>
    </row>
    <row r="233" spans="2:72" ht="15" hidden="1" customHeight="1" x14ac:dyDescent="0.35">
      <c r="B233" s="135">
        <v>40756</v>
      </c>
      <c r="C233" s="136">
        <v>36.656905420536702</v>
      </c>
      <c r="D233" s="72">
        <v>201108</v>
      </c>
      <c r="E233" s="137">
        <v>2.7279989637089201</v>
      </c>
      <c r="F233" s="138">
        <v>2.7712622992743801</v>
      </c>
      <c r="G233" s="127">
        <v>2.82855027751227</v>
      </c>
      <c r="H233" s="127">
        <v>2.8957054280018899</v>
      </c>
      <c r="I233" s="127">
        <v>2.9726104467878098</v>
      </c>
      <c r="J233" s="127">
        <v>3.0152599825864299</v>
      </c>
      <c r="K233" s="139">
        <v>3.0512040969322598</v>
      </c>
      <c r="L233" s="127">
        <v>3.1040590768541199</v>
      </c>
      <c r="M233" s="127">
        <v>3.1476170363076599</v>
      </c>
      <c r="N233" s="139">
        <v>3.20736021361289</v>
      </c>
      <c r="O233" s="127">
        <v>3.2559431471575802</v>
      </c>
      <c r="P233" s="127">
        <v>3.3007150661499698</v>
      </c>
      <c r="Q233" s="140">
        <v>3.40442267475433</v>
      </c>
      <c r="R233" s="138">
        <v>3.46425042002743</v>
      </c>
      <c r="S233" s="127">
        <v>3.5480518201936002</v>
      </c>
      <c r="T233" s="127">
        <v>3.6311139326406101</v>
      </c>
      <c r="U233" s="127">
        <v>3.7305713188595102</v>
      </c>
      <c r="V233" s="127">
        <v>3.8079946574485302</v>
      </c>
      <c r="W233" s="139">
        <v>3.9502870833955899</v>
      </c>
      <c r="X233" s="127">
        <v>4.07280970085265</v>
      </c>
      <c r="Y233" s="127">
        <v>4.2312191446772998</v>
      </c>
      <c r="Z233" s="139">
        <v>4.5076991116502301</v>
      </c>
      <c r="AA233" s="127">
        <v>4.7507365393270602</v>
      </c>
      <c r="AB233" s="127">
        <v>4.9005446024191404</v>
      </c>
      <c r="AC233" s="140">
        <v>5.0264799465797996</v>
      </c>
      <c r="AD233" s="138">
        <v>5.1725615630874398</v>
      </c>
      <c r="AE233" s="127">
        <v>5.3673406890962596</v>
      </c>
      <c r="AF233" s="127">
        <v>5.6185075536849398</v>
      </c>
      <c r="AG233" s="127">
        <v>5.81204816816423</v>
      </c>
      <c r="AH233" s="127">
        <v>5.9898427726249999</v>
      </c>
      <c r="AI233" s="128">
        <v>6.1526470227801804</v>
      </c>
      <c r="AJ233" s="127">
        <v>6.2878739314112302</v>
      </c>
      <c r="AK233" s="127">
        <v>6.5364955729667704</v>
      </c>
      <c r="AL233" s="128">
        <v>6.92121162682382</v>
      </c>
      <c r="AM233" s="127">
        <v>7.1491604922323804</v>
      </c>
      <c r="AN233" s="127">
        <v>7.4533241926890303</v>
      </c>
      <c r="AO233" s="129">
        <v>7.7323548386930296</v>
      </c>
      <c r="AP233" s="72">
        <v>7.9065566685185953</v>
      </c>
      <c r="AQ233" s="72">
        <v>8.0657654160396106</v>
      </c>
      <c r="AR233" s="72">
        <v>8.3354417535970562</v>
      </c>
      <c r="AS233" s="72">
        <v>8.460187690209537</v>
      </c>
      <c r="AT233" s="72">
        <v>8.5907060726292279</v>
      </c>
      <c r="AU233" s="132">
        <v>8.7834000000000003</v>
      </c>
      <c r="AV233" s="73">
        <f t="shared" si="0"/>
        <v>8.9533307908781659</v>
      </c>
      <c r="AW233" s="73">
        <f t="shared" si="1"/>
        <v>9.1950806030441221</v>
      </c>
      <c r="AX233" s="73">
        <f t="shared" si="2"/>
        <v>9.4558091040006023</v>
      </c>
      <c r="AY233" s="73">
        <f t="shared" si="3"/>
        <v>9.8114392329065883</v>
      </c>
      <c r="AZ233" s="73">
        <f t="shared" si="4"/>
        <v>10.121451763141433</v>
      </c>
      <c r="BA233" s="73">
        <f t="shared" si="5"/>
        <v>10.526873329133036</v>
      </c>
      <c r="BB233" s="73">
        <f t="shared" si="6"/>
        <v>10.953109527217734</v>
      </c>
      <c r="BC233" s="73">
        <f t="shared" si="7"/>
        <v>11.344642850485094</v>
      </c>
      <c r="BD233" s="73">
        <f t="shared" si="8"/>
        <v>11.890411779162628</v>
      </c>
      <c r="BE233" s="73">
        <f t="shared" si="9"/>
        <v>12.375575482862406</v>
      </c>
      <c r="BF233" s="73">
        <f t="shared" si="10"/>
        <v>12.786813142644634</v>
      </c>
      <c r="BG233" s="133">
        <f t="shared" si="11"/>
        <v>13.192736660445556</v>
      </c>
      <c r="BS233" s="133">
        <f t="shared" si="12"/>
        <v>21.633790165923642</v>
      </c>
      <c r="BT233" s="134"/>
    </row>
    <row r="234" spans="2:72" ht="15" hidden="1" customHeight="1" x14ac:dyDescent="0.35">
      <c r="B234" s="135">
        <v>40787</v>
      </c>
      <c r="C234" s="136">
        <v>37.032808007923897</v>
      </c>
      <c r="D234" s="72">
        <v>201109</v>
      </c>
      <c r="E234" s="137">
        <v>2.7003083314288001</v>
      </c>
      <c r="F234" s="138">
        <v>2.7431325212569302</v>
      </c>
      <c r="G234" s="127">
        <v>2.7998389962169301</v>
      </c>
      <c r="H234" s="127">
        <v>2.8663124864117102</v>
      </c>
      <c r="I234" s="127">
        <v>2.9424368785830199</v>
      </c>
      <c r="J234" s="127">
        <v>2.9846534990365798</v>
      </c>
      <c r="K234" s="139">
        <v>3.0202327616114899</v>
      </c>
      <c r="L234" s="127">
        <v>3.0725512355329201</v>
      </c>
      <c r="M234" s="127">
        <v>3.1156670586608399</v>
      </c>
      <c r="N234" s="139">
        <v>3.1748038111191299</v>
      </c>
      <c r="O234" s="127">
        <v>3.2228936021935501</v>
      </c>
      <c r="P234" s="127">
        <v>3.2672110625289599</v>
      </c>
      <c r="Q234" s="140">
        <v>3.3698659840565601</v>
      </c>
      <c r="R234" s="138">
        <v>3.4290864460731201</v>
      </c>
      <c r="S234" s="127">
        <v>3.51203721770628</v>
      </c>
      <c r="T234" s="127">
        <v>3.5942562057816301</v>
      </c>
      <c r="U234" s="127">
        <v>3.6927040469288599</v>
      </c>
      <c r="V234" s="127">
        <v>3.7693414976831399</v>
      </c>
      <c r="W234" s="139">
        <v>3.91018958025046</v>
      </c>
      <c r="X234" s="127">
        <v>4.0314685283399303</v>
      </c>
      <c r="Y234" s="127">
        <v>4.1882700325293296</v>
      </c>
      <c r="Z234" s="139">
        <v>4.46194358161131</v>
      </c>
      <c r="AA234" s="127">
        <v>4.7025140508582997</v>
      </c>
      <c r="AB234" s="127">
        <v>4.8508014828787198</v>
      </c>
      <c r="AC234" s="140">
        <v>4.9754585166907903</v>
      </c>
      <c r="AD234" s="138">
        <v>5.1200573275304704</v>
      </c>
      <c r="AE234" s="127">
        <v>5.3128593423944901</v>
      </c>
      <c r="AF234" s="127">
        <v>5.5614767304691402</v>
      </c>
      <c r="AG234" s="127">
        <v>5.7530528053506904</v>
      </c>
      <c r="AH234" s="127">
        <v>5.9290427005432296</v>
      </c>
      <c r="AI234" s="128">
        <v>6.0901944014545704</v>
      </c>
      <c r="AJ234" s="127">
        <v>6.2240486854434902</v>
      </c>
      <c r="AK234" s="127">
        <v>6.4701466858449201</v>
      </c>
      <c r="AL234" s="128">
        <v>6.8509576682846696</v>
      </c>
      <c r="AM234" s="127">
        <v>7.0765927321505204</v>
      </c>
      <c r="AN234" s="127">
        <v>7.3776690101798401</v>
      </c>
      <c r="AO234" s="129">
        <v>7.6538673475517003</v>
      </c>
      <c r="AP234" s="72">
        <v>7.8263009366717533</v>
      </c>
      <c r="AQ234" s="72">
        <v>7.9838936312022692</v>
      </c>
      <c r="AR234" s="72">
        <v>8.2508326113056629</v>
      </c>
      <c r="AS234" s="72">
        <v>8.3743123106852391</v>
      </c>
      <c r="AT234" s="72">
        <v>8.5035058624941193</v>
      </c>
      <c r="AU234" s="132">
        <v>8.6943000000000001</v>
      </c>
      <c r="AV234" s="73">
        <f t="shared" si="0"/>
        <v>8.8624497480659539</v>
      </c>
      <c r="AW234" s="73">
        <f t="shared" si="1"/>
        <v>9.1017456717805114</v>
      </c>
      <c r="AX234" s="73">
        <f t="shared" si="2"/>
        <v>9.3598276405568193</v>
      </c>
      <c r="AY234" s="73">
        <f t="shared" si="3"/>
        <v>9.7118479355668708</v>
      </c>
      <c r="AZ234" s="73">
        <f t="shared" si="4"/>
        <v>10.018713674658771</v>
      </c>
      <c r="BA234" s="73">
        <f t="shared" si="5"/>
        <v>10.420019997334062</v>
      </c>
      <c r="BB234" s="73">
        <f t="shared" si="6"/>
        <v>10.841929672578154</v>
      </c>
      <c r="BC234" s="73">
        <f t="shared" si="7"/>
        <v>11.229488725538141</v>
      </c>
      <c r="BD234" s="73">
        <f t="shared" si="8"/>
        <v>11.769717810940449</v>
      </c>
      <c r="BE234" s="73">
        <f t="shared" si="9"/>
        <v>12.249956846451736</v>
      </c>
      <c r="BF234" s="73">
        <f t="shared" si="10"/>
        <v>12.657020226489633</v>
      </c>
      <c r="BG234" s="133">
        <f t="shared" si="11"/>
        <v>13.058823405897906</v>
      </c>
      <c r="BS234" s="133">
        <f t="shared" si="12"/>
        <v>21.414195753946501</v>
      </c>
      <c r="BT234" s="134"/>
    </row>
    <row r="235" spans="2:72" ht="15" hidden="1" customHeight="1" x14ac:dyDescent="0.35">
      <c r="B235" s="135">
        <v>40817</v>
      </c>
      <c r="C235" s="136">
        <v>37.370291693594197</v>
      </c>
      <c r="D235" s="72">
        <v>201110</v>
      </c>
      <c r="E235" s="137">
        <v>2.6759223829430701</v>
      </c>
      <c r="F235" s="138">
        <v>2.7183598360141601</v>
      </c>
      <c r="G235" s="127">
        <v>2.7745542060559698</v>
      </c>
      <c r="H235" s="127">
        <v>2.8404273873568799</v>
      </c>
      <c r="I235" s="127">
        <v>2.9158643152544199</v>
      </c>
      <c r="J235" s="127">
        <v>2.9576996857893598</v>
      </c>
      <c r="K235" s="139">
        <v>2.9929576391070101</v>
      </c>
      <c r="L235" s="127">
        <v>3.0448036352765402</v>
      </c>
      <c r="M235" s="127">
        <v>3.0875300879649901</v>
      </c>
      <c r="N235" s="139">
        <v>3.1461327881514398</v>
      </c>
      <c r="O235" s="127">
        <v>3.19378828986927</v>
      </c>
      <c r="P235" s="127">
        <v>3.2377055280181399</v>
      </c>
      <c r="Q235" s="140">
        <v>3.3394333933281</v>
      </c>
      <c r="R235" s="138">
        <v>3.3981190471084202</v>
      </c>
      <c r="S235" s="127">
        <v>3.4803207067900499</v>
      </c>
      <c r="T235" s="127">
        <v>3.5617971915058999</v>
      </c>
      <c r="U235" s="127">
        <v>3.6593559697432401</v>
      </c>
      <c r="V235" s="127">
        <v>3.7353013228935499</v>
      </c>
      <c r="W235" s="139">
        <v>3.87487743438786</v>
      </c>
      <c r="X235" s="127">
        <v>3.9950611363729802</v>
      </c>
      <c r="Y235" s="127">
        <v>4.1504465973057201</v>
      </c>
      <c r="Z235" s="139">
        <v>4.4216486548946197</v>
      </c>
      <c r="AA235" s="127">
        <v>4.6600465799910102</v>
      </c>
      <c r="AB235" s="127">
        <v>4.8069948576503299</v>
      </c>
      <c r="AC235" s="140">
        <v>4.9305261385365204</v>
      </c>
      <c r="AD235" s="138">
        <v>5.0738191062207303</v>
      </c>
      <c r="AE235" s="127">
        <v>5.2648799643628701</v>
      </c>
      <c r="AF235" s="127">
        <v>5.5112521381604402</v>
      </c>
      <c r="AG235" s="127">
        <v>5.7010981275407202</v>
      </c>
      <c r="AH235" s="127">
        <v>5.8754986929266497</v>
      </c>
      <c r="AI235" s="128">
        <v>6.0351950648183097</v>
      </c>
      <c r="AJ235" s="127">
        <v>6.1678405373407896</v>
      </c>
      <c r="AK235" s="127">
        <v>6.4117160755550797</v>
      </c>
      <c r="AL235" s="128">
        <v>6.7890880296096201</v>
      </c>
      <c r="AM235" s="127">
        <v>7.0126854280059598</v>
      </c>
      <c r="AN235" s="127">
        <v>7.3110427459369696</v>
      </c>
      <c r="AO235" s="129">
        <v>7.5847467909539201</v>
      </c>
      <c r="AP235" s="72">
        <v>7.7556231665615103</v>
      </c>
      <c r="AQ235" s="72">
        <v>7.9117926727524504</v>
      </c>
      <c r="AR235" s="72">
        <v>8.1763209799182874</v>
      </c>
      <c r="AS235" s="72">
        <v>8.2986855586455075</v>
      </c>
      <c r="AT235" s="72">
        <v>8.4267123891350373</v>
      </c>
      <c r="AU235" s="132">
        <v>8.6158000000000001</v>
      </c>
      <c r="AV235" s="73">
        <f t="shared" si="0"/>
        <v>8.782414723732499</v>
      </c>
      <c r="AW235" s="73">
        <f t="shared" si="1"/>
        <v>9.0195496134641484</v>
      </c>
      <c r="AX235" s="73">
        <f t="shared" si="2"/>
        <v>9.2753008952139311</v>
      </c>
      <c r="AY235" s="73">
        <f t="shared" si="3"/>
        <v>9.6241421648215368</v>
      </c>
      <c r="AZ235" s="73">
        <f t="shared" si="4"/>
        <v>9.9282366603415699</v>
      </c>
      <c r="BA235" s="73">
        <f t="shared" si="5"/>
        <v>10.325918865282656</v>
      </c>
      <c r="BB235" s="73">
        <f t="shared" si="6"/>
        <v>10.744018358005594</v>
      </c>
      <c r="BC235" s="73">
        <f t="shared" si="7"/>
        <v>11.128077442095115</v>
      </c>
      <c r="BD235" s="73">
        <f t="shared" si="8"/>
        <v>11.663427825871469</v>
      </c>
      <c r="BE235" s="73">
        <f t="shared" si="9"/>
        <v>12.139329917988363</v>
      </c>
      <c r="BF235" s="73">
        <f t="shared" si="10"/>
        <v>12.542717189449881</v>
      </c>
      <c r="BG235" s="133">
        <f t="shared" si="11"/>
        <v>12.940891764109425</v>
      </c>
      <c r="BS235" s="133">
        <f t="shared" si="12"/>
        <v>21.220808403160959</v>
      </c>
      <c r="BT235" s="134"/>
    </row>
    <row r="236" spans="2:72" ht="15" hidden="1" customHeight="1" x14ac:dyDescent="0.35">
      <c r="B236" s="135">
        <v>40848</v>
      </c>
      <c r="C236" s="136">
        <v>37.726608174223699</v>
      </c>
      <c r="D236" s="72">
        <v>201111</v>
      </c>
      <c r="E236" s="137">
        <v>2.6506490999189301</v>
      </c>
      <c r="F236" s="138">
        <v>2.6926857439945402</v>
      </c>
      <c r="G236" s="127">
        <v>2.7483493750928401</v>
      </c>
      <c r="H236" s="127">
        <v>2.8136004039855398</v>
      </c>
      <c r="I236" s="127">
        <v>2.8883248527613601</v>
      </c>
      <c r="J236" s="127">
        <v>2.9297651007894898</v>
      </c>
      <c r="K236" s="139">
        <v>2.96469005333002</v>
      </c>
      <c r="L236" s="127">
        <v>3.01604637964095</v>
      </c>
      <c r="M236" s="127">
        <v>3.0583692938193501</v>
      </c>
      <c r="N236" s="139">
        <v>3.11641850910758</v>
      </c>
      <c r="O236" s="127">
        <v>3.1636239189280402</v>
      </c>
      <c r="P236" s="127">
        <v>3.2071263719559</v>
      </c>
      <c r="Q236" s="140">
        <v>3.3078934481384201</v>
      </c>
      <c r="R236" s="138">
        <v>3.3660248335487402</v>
      </c>
      <c r="S236" s="127">
        <v>3.4474501232491499</v>
      </c>
      <c r="T236" s="127">
        <v>3.52815708704349</v>
      </c>
      <c r="U236" s="127">
        <v>3.6247944519283299</v>
      </c>
      <c r="V236" s="127">
        <v>3.7000225240331299</v>
      </c>
      <c r="W236" s="139">
        <v>3.8382803810849002</v>
      </c>
      <c r="X236" s="127">
        <v>3.95732898410956</v>
      </c>
      <c r="Y236" s="127">
        <v>4.1112468760436496</v>
      </c>
      <c r="Z236" s="139">
        <v>4.3798875116713303</v>
      </c>
      <c r="AA236" s="127">
        <v>4.6160338399831096</v>
      </c>
      <c r="AB236" s="127">
        <v>4.7615942353051599</v>
      </c>
      <c r="AC236" s="140">
        <v>4.8839588003538204</v>
      </c>
      <c r="AD236" s="138">
        <v>5.0258984090053698</v>
      </c>
      <c r="AE236" s="127">
        <v>5.21515475473959</v>
      </c>
      <c r="AF236" s="127">
        <v>5.4592000173691204</v>
      </c>
      <c r="AG236" s="127">
        <v>5.6472529684119701</v>
      </c>
      <c r="AH236" s="127">
        <v>5.8200063728500897</v>
      </c>
      <c r="AI236" s="128">
        <v>5.9781944604841497</v>
      </c>
      <c r="AJ236" s="127">
        <v>6.1095871363671304</v>
      </c>
      <c r="AK236" s="127">
        <v>6.3511593433864402</v>
      </c>
      <c r="AL236" s="128">
        <v>6.7249671327025098</v>
      </c>
      <c r="AM236" s="127">
        <v>6.9464527208426299</v>
      </c>
      <c r="AN236" s="127">
        <v>7.2419921435362902</v>
      </c>
      <c r="AO236" s="129">
        <v>7.5131111360723999</v>
      </c>
      <c r="AP236" s="72">
        <v>7.6823736356459218</v>
      </c>
      <c r="AQ236" s="72">
        <v>7.8370681677662892</v>
      </c>
      <c r="AR236" s="72">
        <v>8.0990980845387739</v>
      </c>
      <c r="AS236" s="72">
        <v>8.2203069665798676</v>
      </c>
      <c r="AT236" s="72">
        <v>8.3471246221163895</v>
      </c>
      <c r="AU236" s="132">
        <v>8.5343999999999998</v>
      </c>
      <c r="AV236" s="73">
        <f t="shared" si="0"/>
        <v>8.6994674550213098</v>
      </c>
      <c r="AW236" s="73">
        <f t="shared" si="1"/>
        <v>8.9343626769579245</v>
      </c>
      <c r="AX236" s="73">
        <f t="shared" si="2"/>
        <v>9.1876984646826774</v>
      </c>
      <c r="AY236" s="73">
        <f t="shared" si="3"/>
        <v>9.5332450332954064</v>
      </c>
      <c r="AZ236" s="73">
        <f t="shared" si="4"/>
        <v>9.8344674476592946</v>
      </c>
      <c r="BA236" s="73">
        <f t="shared" si="5"/>
        <v>10.228393663643745</v>
      </c>
      <c r="BB236" s="73">
        <f t="shared" si="6"/>
        <v>10.642544332260577</v>
      </c>
      <c r="BC236" s="73">
        <f t="shared" si="7"/>
        <v>11.022976093677341</v>
      </c>
      <c r="BD236" s="73">
        <f t="shared" si="8"/>
        <v>11.553270253905321</v>
      </c>
      <c r="BE236" s="73">
        <f t="shared" si="9"/>
        <v>12.024677593729503</v>
      </c>
      <c r="BF236" s="73">
        <f t="shared" si="10"/>
        <v>12.424254993594982</v>
      </c>
      <c r="BG236" s="133">
        <f t="shared" si="11"/>
        <v>12.818668929013816</v>
      </c>
      <c r="BS236" s="133">
        <f t="shared" si="12"/>
        <v>21.020384242806852</v>
      </c>
      <c r="BT236" s="134"/>
    </row>
    <row r="237" spans="2:72" ht="15" hidden="1" customHeight="1" x14ac:dyDescent="0.35">
      <c r="B237" s="141">
        <v>40878</v>
      </c>
      <c r="C237" s="142">
        <v>38.073884913272799</v>
      </c>
      <c r="D237" s="109">
        <v>201112</v>
      </c>
      <c r="E237" s="143">
        <v>2.62647219288987</v>
      </c>
      <c r="F237" s="144">
        <v>2.6681254153969101</v>
      </c>
      <c r="G237" s="145">
        <v>2.7232813314476001</v>
      </c>
      <c r="H237" s="145">
        <v>2.78793719741997</v>
      </c>
      <c r="I237" s="145">
        <v>2.8619800750097202</v>
      </c>
      <c r="J237" s="145">
        <v>2.9030423412733599</v>
      </c>
      <c r="K237" s="146">
        <v>2.9376487388868799</v>
      </c>
      <c r="L237" s="145">
        <v>2.98853663762412</v>
      </c>
      <c r="M237" s="145">
        <v>3.0304735191279901</v>
      </c>
      <c r="N237" s="146">
        <v>3.0879932601522802</v>
      </c>
      <c r="O237" s="145">
        <v>3.13476810343546</v>
      </c>
      <c r="P237" s="145">
        <v>3.1778737650651698</v>
      </c>
      <c r="Q237" s="147">
        <v>3.27772173195007</v>
      </c>
      <c r="R237" s="144">
        <v>3.3353228936123398</v>
      </c>
      <c r="S237" s="145">
        <v>3.41600549290572</v>
      </c>
      <c r="T237" s="145">
        <v>3.4959763182348298</v>
      </c>
      <c r="U237" s="145">
        <v>3.5917322414432098</v>
      </c>
      <c r="V237" s="145">
        <v>3.6662741487496202</v>
      </c>
      <c r="W237" s="146">
        <v>3.8032709383307499</v>
      </c>
      <c r="X237" s="145">
        <v>3.9212336839300099</v>
      </c>
      <c r="Y237" s="145">
        <v>4.07374767122674</v>
      </c>
      <c r="Z237" s="146">
        <v>4.3399380015039402</v>
      </c>
      <c r="AA237" s="145">
        <v>4.5739304091684998</v>
      </c>
      <c r="AB237" s="145">
        <v>4.7181631296410398</v>
      </c>
      <c r="AC237" s="147">
        <v>4.8394115919536098</v>
      </c>
      <c r="AD237" s="138">
        <v>4.9800565514106703</v>
      </c>
      <c r="AE237" s="127">
        <v>5.1675866659830101</v>
      </c>
      <c r="AF237" s="127">
        <v>5.4094059607823803</v>
      </c>
      <c r="AG237" s="127">
        <v>5.5957436569791401</v>
      </c>
      <c r="AH237" s="127">
        <v>5.7669213556785497</v>
      </c>
      <c r="AI237" s="128">
        <v>5.9236665896780201</v>
      </c>
      <c r="AJ237" s="127">
        <v>6.0538608162795704</v>
      </c>
      <c r="AK237" s="127">
        <v>6.2932296125229703</v>
      </c>
      <c r="AL237" s="128">
        <v>6.66362785352527</v>
      </c>
      <c r="AM237" s="127">
        <v>6.8830932434909498</v>
      </c>
      <c r="AN237" s="127">
        <v>7.1759370135815903</v>
      </c>
      <c r="AO237" s="129">
        <v>7.4445830953591399</v>
      </c>
      <c r="AP237" s="72">
        <v>7.6123017301805103</v>
      </c>
      <c r="AQ237" s="72">
        <v>7.7655852738297559</v>
      </c>
      <c r="AR237" s="72">
        <v>8.0252251824578824</v>
      </c>
      <c r="AS237" s="72">
        <v>8.1453285028943512</v>
      </c>
      <c r="AT237" s="72">
        <v>8.2709894384909752</v>
      </c>
      <c r="AU237" s="132">
        <v>8.4565999999999999</v>
      </c>
      <c r="AV237" s="73">
        <f t="shared" si="0"/>
        <v>8.6201185076752402</v>
      </c>
      <c r="AW237" s="73">
        <f t="shared" si="1"/>
        <v>8.8528712204647544</v>
      </c>
      <c r="AX237" s="73">
        <f t="shared" si="2"/>
        <v>9.1038963003002049</v>
      </c>
      <c r="AY237" s="73">
        <f t="shared" si="3"/>
        <v>9.4462910947819054</v>
      </c>
      <c r="AZ237" s="73">
        <f t="shared" si="4"/>
        <v>9.7447660212541027</v>
      </c>
      <c r="BA237" s="73">
        <f t="shared" si="5"/>
        <v>10.135099186200431</v>
      </c>
      <c r="BB237" s="73">
        <f t="shared" si="6"/>
        <v>10.545472333978507</v>
      </c>
      <c r="BC237" s="73">
        <f t="shared" si="7"/>
        <v>10.922434128990833</v>
      </c>
      <c r="BD237" s="73">
        <f t="shared" si="8"/>
        <v>11.447891408844765</v>
      </c>
      <c r="BE237" s="73">
        <f t="shared" si="9"/>
        <v>11.914998982461457</v>
      </c>
      <c r="BF237" s="73">
        <f t="shared" si="10"/>
        <v>12.310931786123026</v>
      </c>
      <c r="BG237" s="133">
        <f t="shared" si="11"/>
        <v>12.701748221952844</v>
      </c>
      <c r="BS237" s="133">
        <f t="shared" si="12"/>
        <v>20.828654648886261</v>
      </c>
      <c r="BT237" s="134"/>
    </row>
    <row r="238" spans="2:72" ht="15" hidden="1" customHeight="1" x14ac:dyDescent="0.35">
      <c r="B238" s="119">
        <v>40909</v>
      </c>
      <c r="C238" s="120">
        <v>38.438487823684397</v>
      </c>
      <c r="D238" s="121">
        <v>201201</v>
      </c>
      <c r="E238" s="122">
        <v>2.6015591575479098</v>
      </c>
      <c r="F238" s="123">
        <v>2.6428172842274602</v>
      </c>
      <c r="G238" s="124">
        <v>2.6974500265359702</v>
      </c>
      <c r="H238" s="124">
        <v>2.7614926083173299</v>
      </c>
      <c r="I238" s="124">
        <v>2.8348331625277599</v>
      </c>
      <c r="J238" s="124">
        <v>2.8755059383968602</v>
      </c>
      <c r="K238" s="125">
        <v>2.90978408185671</v>
      </c>
      <c r="L238" s="124">
        <v>2.9601892905342102</v>
      </c>
      <c r="M238" s="124">
        <v>3.0017283856027701</v>
      </c>
      <c r="N238" s="125">
        <v>3.0587025311530698</v>
      </c>
      <c r="O238" s="124">
        <v>3.1050336981898399</v>
      </c>
      <c r="P238" s="124">
        <v>3.1477304870835199</v>
      </c>
      <c r="Q238" s="126">
        <v>3.2466313600168601</v>
      </c>
      <c r="R238" s="123">
        <v>3.3036861539010398</v>
      </c>
      <c r="S238" s="124">
        <v>3.3836034496617602</v>
      </c>
      <c r="T238" s="124">
        <v>3.4628157228907801</v>
      </c>
      <c r="U238" s="124">
        <v>3.5576633666566599</v>
      </c>
      <c r="V238" s="124">
        <v>3.6314982171070298</v>
      </c>
      <c r="W238" s="125">
        <v>3.7671955427647199</v>
      </c>
      <c r="X238" s="124">
        <v>3.8840393692076698</v>
      </c>
      <c r="Y238" s="124">
        <v>4.03510670636817</v>
      </c>
      <c r="Z238" s="125">
        <v>4.2987721254264901</v>
      </c>
      <c r="AA238" s="124">
        <v>4.53054503077243</v>
      </c>
      <c r="AB238" s="124">
        <v>4.6734096519091803</v>
      </c>
      <c r="AC238" s="126">
        <v>4.7935080288582199</v>
      </c>
      <c r="AD238" s="138">
        <v>4.93281892018575</v>
      </c>
      <c r="AE238" s="127">
        <v>5.1185702440346699</v>
      </c>
      <c r="AF238" s="127">
        <v>5.3580957956701099</v>
      </c>
      <c r="AG238" s="127">
        <v>5.5426660116614999</v>
      </c>
      <c r="AH238" s="127">
        <v>5.7122200281955298</v>
      </c>
      <c r="AI238" s="128">
        <v>5.86747847715883</v>
      </c>
      <c r="AJ238" s="127">
        <v>5.9964377645984799</v>
      </c>
      <c r="AK238" s="127">
        <v>6.2335360615399296</v>
      </c>
      <c r="AL238" s="128">
        <v>6.6004209417331197</v>
      </c>
      <c r="AM238" s="127">
        <v>6.8178046233786596</v>
      </c>
      <c r="AN238" s="127">
        <v>7.1078706647677796</v>
      </c>
      <c r="AO238" s="129">
        <v>7.37396854163842</v>
      </c>
      <c r="AP238" s="72">
        <v>7.5400963047619518</v>
      </c>
      <c r="AQ238" s="72">
        <v>7.6919258987556054</v>
      </c>
      <c r="AR238" s="72">
        <v>7.9491030292750038</v>
      </c>
      <c r="AS238" s="72">
        <v>8.0680671264313553</v>
      </c>
      <c r="AT238" s="72">
        <v>8.1925361227650768</v>
      </c>
      <c r="AU238" s="132">
        <v>8.3763000000000005</v>
      </c>
      <c r="AV238" s="73">
        <f t="shared" si="0"/>
        <v>8.5383535769004482</v>
      </c>
      <c r="AW238" s="73">
        <f t="shared" si="1"/>
        <v>8.7688985463240297</v>
      </c>
      <c r="AX238" s="73">
        <f t="shared" si="2"/>
        <v>9.0175425628066712</v>
      </c>
      <c r="AY238" s="73">
        <f t="shared" si="3"/>
        <v>9.3566896192620881</v>
      </c>
      <c r="AZ238" s="73">
        <f t="shared" si="4"/>
        <v>9.6523334034849899</v>
      </c>
      <c r="BA238" s="73">
        <f t="shared" si="5"/>
        <v>10.038964117683975</v>
      </c>
      <c r="BB238" s="73">
        <f t="shared" si="6"/>
        <v>10.445444728255046</v>
      </c>
      <c r="BC238" s="73">
        <f t="shared" si="7"/>
        <v>10.818830904782955</v>
      </c>
      <c r="BD238" s="73">
        <f t="shared" si="8"/>
        <v>11.339304032960303</v>
      </c>
      <c r="BE238" s="73">
        <f t="shared" si="9"/>
        <v>11.80198092289357</v>
      </c>
      <c r="BF238" s="73">
        <f t="shared" si="10"/>
        <v>12.194158161216444</v>
      </c>
      <c r="BG238" s="133">
        <f t="shared" si="11"/>
        <v>12.581267562300415</v>
      </c>
      <c r="BS238" s="133">
        <f t="shared" si="12"/>
        <v>20.631087352800726</v>
      </c>
      <c r="BT238" s="134"/>
    </row>
    <row r="239" spans="2:72" ht="15" hidden="1" customHeight="1" x14ac:dyDescent="0.35">
      <c r="B239" s="135">
        <v>40940</v>
      </c>
      <c r="C239" s="136">
        <v>38.818156970063399</v>
      </c>
      <c r="D239" s="72">
        <v>201202</v>
      </c>
      <c r="E239" s="137">
        <v>2.5761140611884299</v>
      </c>
      <c r="F239" s="138">
        <v>2.61696865408482</v>
      </c>
      <c r="G239" s="127">
        <v>2.6710670493697699</v>
      </c>
      <c r="H239" s="127">
        <v>2.7344832492140498</v>
      </c>
      <c r="I239" s="127">
        <v>2.8071064807130099</v>
      </c>
      <c r="J239" s="127">
        <v>2.8473814479456299</v>
      </c>
      <c r="K239" s="139">
        <v>2.8813243268158502</v>
      </c>
      <c r="L239" s="127">
        <v>2.93123653675138</v>
      </c>
      <c r="M239" s="127">
        <v>2.9723693499663701</v>
      </c>
      <c r="N239" s="139">
        <v>3.0287862479064001</v>
      </c>
      <c r="O239" s="127">
        <v>3.0746642632221</v>
      </c>
      <c r="P239" s="127">
        <v>3.11694344719433</v>
      </c>
      <c r="Q239" s="140">
        <v>3.2148769993444701</v>
      </c>
      <c r="R239" s="138">
        <v>3.27137375682039</v>
      </c>
      <c r="S239" s="127">
        <v>3.35050940466604</v>
      </c>
      <c r="T239" s="127">
        <v>3.4289469256011</v>
      </c>
      <c r="U239" s="127">
        <v>3.5228668920439099</v>
      </c>
      <c r="V239" s="127">
        <v>3.5959795852144998</v>
      </c>
      <c r="W239" s="139">
        <v>3.7303496946460899</v>
      </c>
      <c r="X239" s="127">
        <v>3.8460507054762401</v>
      </c>
      <c r="Y239" s="127">
        <v>3.9956404967813302</v>
      </c>
      <c r="Z239" s="139">
        <v>4.2567270807687203</v>
      </c>
      <c r="AA239" s="127">
        <v>4.4862330824800001</v>
      </c>
      <c r="AB239" s="127">
        <v>4.6277003861501598</v>
      </c>
      <c r="AC239" s="140">
        <v>4.7466241156708602</v>
      </c>
      <c r="AD239" s="138">
        <v>4.88457244753344</v>
      </c>
      <c r="AE239" s="127">
        <v>5.0685069915022902</v>
      </c>
      <c r="AF239" s="127">
        <v>5.3056898131159098</v>
      </c>
      <c r="AG239" s="127">
        <v>5.4884548013009899</v>
      </c>
      <c r="AH239" s="127">
        <v>5.6563504591248801</v>
      </c>
      <c r="AI239" s="128">
        <v>5.8100903701825404</v>
      </c>
      <c r="AJ239" s="127">
        <v>5.9377883441956598</v>
      </c>
      <c r="AK239" s="127">
        <v>6.1725676513901897</v>
      </c>
      <c r="AL239" s="128">
        <v>6.5358641368692796</v>
      </c>
      <c r="AM239" s="127">
        <v>6.7511216517081296</v>
      </c>
      <c r="AN239" s="127">
        <v>7.0383506411884502</v>
      </c>
      <c r="AO239" s="129">
        <v>7.3018458918230502</v>
      </c>
      <c r="AP239" s="72">
        <v>7.4663488074283606</v>
      </c>
      <c r="AQ239" s="72">
        <v>7.6166934001533777</v>
      </c>
      <c r="AR239" s="72">
        <v>7.871355155672159</v>
      </c>
      <c r="AS239" s="72">
        <v>7.9891556994621844</v>
      </c>
      <c r="AT239" s="72">
        <v>8.1124073006056836</v>
      </c>
      <c r="AU239" s="132">
        <v>8.2943999999999996</v>
      </c>
      <c r="AV239" s="73">
        <f t="shared" si="0"/>
        <v>8.4548424144172856</v>
      </c>
      <c r="AW239" s="73">
        <f t="shared" si="1"/>
        <v>8.6831324902916815</v>
      </c>
      <c r="AX239" s="73">
        <f t="shared" si="2"/>
        <v>8.929344591689766</v>
      </c>
      <c r="AY239" s="73">
        <f t="shared" si="3"/>
        <v>9.2651745490484725</v>
      </c>
      <c r="AZ239" s="73">
        <f t="shared" si="4"/>
        <v>9.5579267270759871</v>
      </c>
      <c r="BA239" s="73">
        <f t="shared" si="5"/>
        <v>9.9407759182795061</v>
      </c>
      <c r="BB239" s="73">
        <f t="shared" si="6"/>
        <v>10.343280859769893</v>
      </c>
      <c r="BC239" s="73">
        <f t="shared" si="7"/>
        <v>10.713015054287901</v>
      </c>
      <c r="BD239" s="73">
        <f t="shared" si="8"/>
        <v>11.228397585597381</v>
      </c>
      <c r="BE239" s="73">
        <f t="shared" si="9"/>
        <v>11.686549166923498</v>
      </c>
      <c r="BF239" s="73">
        <f t="shared" si="10"/>
        <v>12.074890633305472</v>
      </c>
      <c r="BG239" s="133">
        <f t="shared" si="11"/>
        <v>12.458213829496248</v>
      </c>
      <c r="BS239" s="133">
        <f t="shared" si="12"/>
        <v>20.429300664933262</v>
      </c>
      <c r="BT239" s="134"/>
    </row>
    <row r="240" spans="2:72" ht="15" hidden="1" customHeight="1" x14ac:dyDescent="0.35">
      <c r="B240" s="135">
        <v>40969</v>
      </c>
      <c r="C240" s="136">
        <v>39.276923855271399</v>
      </c>
      <c r="D240" s="72">
        <v>201203</v>
      </c>
      <c r="E240" s="137">
        <v>2.5460242347003099</v>
      </c>
      <c r="F240" s="138">
        <v>2.5864016330384301</v>
      </c>
      <c r="G240" s="127">
        <v>2.6398681419671299</v>
      </c>
      <c r="H240" s="127">
        <v>2.70254362055275</v>
      </c>
      <c r="I240" s="127">
        <v>2.7743185897531899</v>
      </c>
      <c r="J240" s="127">
        <v>2.8141231326384899</v>
      </c>
      <c r="K240" s="139">
        <v>2.8476695479548999</v>
      </c>
      <c r="L240" s="127">
        <v>2.89699876750222</v>
      </c>
      <c r="M240" s="127">
        <v>2.9376511364576801</v>
      </c>
      <c r="N240" s="139">
        <v>2.9934090671976201</v>
      </c>
      <c r="O240" s="127">
        <v>3.0387512127934002</v>
      </c>
      <c r="P240" s="127">
        <v>3.0805365625332999</v>
      </c>
      <c r="Q240" s="140">
        <v>3.1773262198396699</v>
      </c>
      <c r="R240" s="138">
        <v>3.2331630773308802</v>
      </c>
      <c r="S240" s="127">
        <v>3.3113743957966402</v>
      </c>
      <c r="T240" s="127">
        <v>3.3888957416947898</v>
      </c>
      <c r="U240" s="127">
        <v>3.4817186932434998</v>
      </c>
      <c r="V240" s="127">
        <v>3.5539774070485302</v>
      </c>
      <c r="W240" s="139">
        <v>3.6867780311304901</v>
      </c>
      <c r="X240" s="127">
        <v>3.8011276175835902</v>
      </c>
      <c r="Y240" s="127">
        <v>3.9489701528441699</v>
      </c>
      <c r="Z240" s="139">
        <v>4.2070071630068098</v>
      </c>
      <c r="AA240" s="127">
        <v>4.4338324620762597</v>
      </c>
      <c r="AB240" s="127">
        <v>4.5736473829248299</v>
      </c>
      <c r="AC240" s="140">
        <v>4.6911820456955304</v>
      </c>
      <c r="AD240" s="138">
        <v>4.8275190974394997</v>
      </c>
      <c r="AE240" s="127">
        <v>5.0093052277970997</v>
      </c>
      <c r="AF240" s="127">
        <v>5.2437176790859601</v>
      </c>
      <c r="AG240" s="127">
        <v>5.4243479144410101</v>
      </c>
      <c r="AH240" s="127">
        <v>5.5902824979133703</v>
      </c>
      <c r="AI240" s="128">
        <v>5.74222667821605</v>
      </c>
      <c r="AJ240" s="127">
        <v>5.8684330995301401</v>
      </c>
      <c r="AK240" s="127">
        <v>6.1004701102080299</v>
      </c>
      <c r="AL240" s="128">
        <v>6.4595231779066404</v>
      </c>
      <c r="AM240" s="127">
        <v>6.6722664169339598</v>
      </c>
      <c r="AN240" s="127">
        <v>6.9561404810303404</v>
      </c>
      <c r="AO240" s="129">
        <v>7.2165580238524303</v>
      </c>
      <c r="AP240" s="72">
        <v>7.3791394934076875</v>
      </c>
      <c r="AQ240" s="72">
        <v>7.5277280137690319</v>
      </c>
      <c r="AR240" s="72">
        <v>7.7794152394903309</v>
      </c>
      <c r="AS240" s="72">
        <v>7.8958398356947077</v>
      </c>
      <c r="AT240" s="72">
        <v>8.0176518191797097</v>
      </c>
      <c r="AU240" s="132">
        <v>8.1974999999999998</v>
      </c>
      <c r="AV240" s="73">
        <f t="shared" si="0"/>
        <v>8.3560871826257266</v>
      </c>
      <c r="AW240" s="73">
        <f t="shared" si="1"/>
        <v>8.5817107582563992</v>
      </c>
      <c r="AX240" s="73">
        <f t="shared" si="2"/>
        <v>8.8250470244878834</v>
      </c>
      <c r="AY240" s="73">
        <f t="shared" si="3"/>
        <v>9.156954381796119</v>
      </c>
      <c r="AZ240" s="73">
        <f t="shared" si="4"/>
        <v>9.4462871218516984</v>
      </c>
      <c r="BA240" s="73">
        <f t="shared" si="5"/>
        <v>9.8246645134916868</v>
      </c>
      <c r="BB240" s="73">
        <f t="shared" si="6"/>
        <v>10.222468070042437</v>
      </c>
      <c r="BC240" s="73">
        <f t="shared" si="7"/>
        <v>10.587883652303567</v>
      </c>
      <c r="BD240" s="73">
        <f t="shared" si="8"/>
        <v>11.097246352746181</v>
      </c>
      <c r="BE240" s="73">
        <f t="shared" si="9"/>
        <v>11.550046578790694</v>
      </c>
      <c r="BF240" s="73">
        <f t="shared" si="10"/>
        <v>11.933852094099063</v>
      </c>
      <c r="BG240" s="133">
        <f t="shared" si="11"/>
        <v>12.312697954198235</v>
      </c>
      <c r="BS240" s="133">
        <f t="shared" si="12"/>
        <v>20.190679975910761</v>
      </c>
      <c r="BT240" s="134"/>
    </row>
    <row r="241" spans="2:72" ht="15" hidden="1" customHeight="1" x14ac:dyDescent="0.35">
      <c r="B241" s="135">
        <v>41000</v>
      </c>
      <c r="C241" s="136">
        <v>39.721377816310401</v>
      </c>
      <c r="D241" s="72">
        <v>201204</v>
      </c>
      <c r="E241" s="137">
        <v>2.5175360346875499</v>
      </c>
      <c r="F241" s="138">
        <v>2.55746163866166</v>
      </c>
      <c r="G241" s="127">
        <v>2.6103298953901</v>
      </c>
      <c r="H241" s="127">
        <v>2.6723040799560001</v>
      </c>
      <c r="I241" s="127">
        <v>2.7432759383098801</v>
      </c>
      <c r="J241" s="127">
        <v>2.7826350966761799</v>
      </c>
      <c r="K241" s="139">
        <v>2.8158061514692201</v>
      </c>
      <c r="L241" s="127">
        <v>2.8645834121412999</v>
      </c>
      <c r="M241" s="127">
        <v>2.9047809100071502</v>
      </c>
      <c r="N241" s="139">
        <v>2.95991494916681</v>
      </c>
      <c r="O241" s="127">
        <v>3.0047497484085599</v>
      </c>
      <c r="P241" s="127">
        <v>3.04606754980985</v>
      </c>
      <c r="Q241" s="140">
        <v>3.1417741997045301</v>
      </c>
      <c r="R241" s="138">
        <v>3.1969862824812698</v>
      </c>
      <c r="S241" s="127">
        <v>3.2743224719308301</v>
      </c>
      <c r="T241" s="127">
        <v>3.3509764091149998</v>
      </c>
      <c r="U241" s="127">
        <v>3.4427607378676401</v>
      </c>
      <c r="V241" s="127">
        <v>3.5142109280681102</v>
      </c>
      <c r="W241" s="139">
        <v>3.6455256076374098</v>
      </c>
      <c r="X241" s="127">
        <v>3.7585957035633299</v>
      </c>
      <c r="Y241" s="127">
        <v>3.9047839860255702</v>
      </c>
      <c r="Z241" s="139">
        <v>4.1599337456051204</v>
      </c>
      <c r="AA241" s="127">
        <v>4.3842210309354304</v>
      </c>
      <c r="AB241" s="127">
        <v>4.5224715222802896</v>
      </c>
      <c r="AC241" s="140">
        <v>4.6386910557856096</v>
      </c>
      <c r="AD241" s="138">
        <v>4.7735025929070902</v>
      </c>
      <c r="AE241" s="127">
        <v>4.9532546657837901</v>
      </c>
      <c r="AF241" s="127">
        <v>5.1850442084974704</v>
      </c>
      <c r="AG241" s="127">
        <v>5.3636533200144099</v>
      </c>
      <c r="AH241" s="127">
        <v>5.5277312135391403</v>
      </c>
      <c r="AI241" s="128">
        <v>5.6779752465532596</v>
      </c>
      <c r="AJ241" s="127">
        <v>5.8027695077927204</v>
      </c>
      <c r="AK241" s="127">
        <v>6.0322101893860403</v>
      </c>
      <c r="AL241" s="128">
        <v>6.3872457086778498</v>
      </c>
      <c r="AM241" s="127">
        <v>6.5976085022003002</v>
      </c>
      <c r="AN241" s="127">
        <v>6.8783062174598602</v>
      </c>
      <c r="AO241" s="129">
        <v>7.1358098732318398</v>
      </c>
      <c r="AP241" s="72">
        <v>7.2965721717988856</v>
      </c>
      <c r="AQ241" s="72">
        <v>7.4434980923192855</v>
      </c>
      <c r="AR241" s="72">
        <v>7.6923691170283224</v>
      </c>
      <c r="AS241" s="72">
        <v>7.8074910048225155</v>
      </c>
      <c r="AT241" s="72">
        <v>7.9279399988661066</v>
      </c>
      <c r="AU241" s="132">
        <v>8.1058000000000003</v>
      </c>
      <c r="AV241" s="73">
        <f t="shared" si="0"/>
        <v>8.2625885113490156</v>
      </c>
      <c r="AW241" s="73">
        <f t="shared" si="1"/>
        <v>8.4856875196709574</v>
      </c>
      <c r="AX241" s="73">
        <f t="shared" si="2"/>
        <v>8.7263010261862206</v>
      </c>
      <c r="AY241" s="73">
        <f t="shared" si="3"/>
        <v>9.0544945762761913</v>
      </c>
      <c r="AZ241" s="73">
        <f t="shared" si="4"/>
        <v>9.3405898887941206</v>
      </c>
      <c r="BA241" s="73">
        <f t="shared" si="5"/>
        <v>9.7147335065892104</v>
      </c>
      <c r="BB241" s="73">
        <f t="shared" si="6"/>
        <v>10.108085924328966</v>
      </c>
      <c r="BC241" s="73">
        <f t="shared" si="7"/>
        <v>10.469412766171462</v>
      </c>
      <c r="BD241" s="73">
        <f t="shared" si="8"/>
        <v>10.973076060343121</v>
      </c>
      <c r="BE241" s="73">
        <f t="shared" si="9"/>
        <v>11.420809773968163</v>
      </c>
      <c r="BF241" s="73">
        <f t="shared" si="10"/>
        <v>11.800320778589207</v>
      </c>
      <c r="BG241" s="133">
        <f t="shared" si="11"/>
        <v>12.174927623014678</v>
      </c>
      <c r="BS241" s="133">
        <f t="shared" si="12"/>
        <v>19.964760630089895</v>
      </c>
      <c r="BT241" s="134"/>
    </row>
    <row r="242" spans="2:72" ht="15" hidden="1" customHeight="1" x14ac:dyDescent="0.35">
      <c r="B242" s="135">
        <v>41030</v>
      </c>
      <c r="C242" s="136">
        <v>40.126659563834103</v>
      </c>
      <c r="D242" s="72">
        <v>201205</v>
      </c>
      <c r="E242" s="137">
        <v>2.4921087647706801</v>
      </c>
      <c r="F242" s="138">
        <v>2.5316311176711799</v>
      </c>
      <c r="G242" s="127">
        <v>2.5839654017313598</v>
      </c>
      <c r="H242" s="127">
        <v>2.6453136431937199</v>
      </c>
      <c r="I242" s="127">
        <v>2.7155686813813702</v>
      </c>
      <c r="J242" s="127">
        <v>2.7545303098098</v>
      </c>
      <c r="K242" s="139">
        <v>2.78736633489441</v>
      </c>
      <c r="L242" s="127">
        <v>2.8356509422118501</v>
      </c>
      <c r="M242" s="127">
        <v>2.8754424428589398</v>
      </c>
      <c r="N242" s="139">
        <v>2.9300196248074202</v>
      </c>
      <c r="O242" s="127">
        <v>2.97440158979922</v>
      </c>
      <c r="P242" s="127">
        <v>3.0153020788466298</v>
      </c>
      <c r="Q242" s="140">
        <v>3.1100420856481601</v>
      </c>
      <c r="R242" s="138">
        <v>3.1646965229683399</v>
      </c>
      <c r="S242" s="127">
        <v>3.2412516121133299</v>
      </c>
      <c r="T242" s="127">
        <v>3.31713133978307</v>
      </c>
      <c r="U242" s="127">
        <v>3.4079886411290801</v>
      </c>
      <c r="V242" s="127">
        <v>3.47871717998204</v>
      </c>
      <c r="W242" s="139">
        <v>3.60870557315247</v>
      </c>
      <c r="X242" s="127">
        <v>3.7206336541046201</v>
      </c>
      <c r="Y242" s="127">
        <v>3.8653454258573201</v>
      </c>
      <c r="Z242" s="139">
        <v>4.1179181570580701</v>
      </c>
      <c r="AA242" s="127">
        <v>4.3399401269114897</v>
      </c>
      <c r="AB242" s="127">
        <v>4.4767942797288702</v>
      </c>
      <c r="AC242" s="140">
        <v>4.5918399887457397</v>
      </c>
      <c r="AD242" s="138">
        <v>4.7252899209904502</v>
      </c>
      <c r="AE242" s="127">
        <v>4.9032264867950701</v>
      </c>
      <c r="AF242" s="127">
        <v>5.1326749407675099</v>
      </c>
      <c r="AG242" s="127">
        <v>5.3094800891929301</v>
      </c>
      <c r="AH242" s="127">
        <v>5.4719007858280904</v>
      </c>
      <c r="AI242" s="128">
        <v>5.6206273448008401</v>
      </c>
      <c r="AJ242" s="127">
        <v>5.7441611762705298</v>
      </c>
      <c r="AK242" s="127">
        <v>5.9712844927654301</v>
      </c>
      <c r="AL242" s="128">
        <v>6.3227341313172198</v>
      </c>
      <c r="AM242" s="127">
        <v>6.5309722475926897</v>
      </c>
      <c r="AN242" s="127">
        <v>6.80883489853833</v>
      </c>
      <c r="AO242" s="129">
        <v>7.0637377514341297</v>
      </c>
      <c r="AP242" s="72">
        <v>7.2228763408260921</v>
      </c>
      <c r="AQ242" s="72">
        <v>7.3683183004468731</v>
      </c>
      <c r="AR242" s="72">
        <v>7.6146757123882782</v>
      </c>
      <c r="AS242" s="72">
        <v>7.7286348619837124</v>
      </c>
      <c r="AT242" s="72">
        <v>7.8478673137254003</v>
      </c>
      <c r="AU242" s="132">
        <v>8.0238999999999994</v>
      </c>
      <c r="AV242" s="73">
        <f t="shared" si="0"/>
        <v>8.1791358555000624</v>
      </c>
      <c r="AW242" s="73">
        <f t="shared" si="1"/>
        <v>8.3999815500165091</v>
      </c>
      <c r="AX242" s="73">
        <f t="shared" si="2"/>
        <v>8.6381648452094666</v>
      </c>
      <c r="AY242" s="73">
        <f t="shared" si="3"/>
        <v>8.9630436201112662</v>
      </c>
      <c r="AZ242" s="73">
        <f t="shared" si="4"/>
        <v>9.2462493522485705</v>
      </c>
      <c r="BA242" s="73">
        <f t="shared" si="5"/>
        <v>9.616614096324966</v>
      </c>
      <c r="BB242" s="73">
        <f t="shared" si="6"/>
        <v>10.005993630276558</v>
      </c>
      <c r="BC242" s="73">
        <f t="shared" si="7"/>
        <v>10.363671048631506</v>
      </c>
      <c r="BD242" s="73">
        <f t="shared" si="8"/>
        <v>10.862247312329057</v>
      </c>
      <c r="BE242" s="73">
        <f t="shared" si="9"/>
        <v>11.305458887708461</v>
      </c>
      <c r="BF242" s="73">
        <f t="shared" si="10"/>
        <v>11.681136807671347</v>
      </c>
      <c r="BG242" s="133">
        <f t="shared" si="11"/>
        <v>12.051960099760457</v>
      </c>
      <c r="BS242" s="133">
        <f t="shared" si="12"/>
        <v>19.763115310868059</v>
      </c>
      <c r="BT242" s="134"/>
    </row>
    <row r="243" spans="2:72" ht="15" hidden="1" customHeight="1" x14ac:dyDescent="0.35">
      <c r="B243" s="135">
        <v>41061</v>
      </c>
      <c r="C243" s="136">
        <v>40.524408193374001</v>
      </c>
      <c r="D243" s="72">
        <v>201206</v>
      </c>
      <c r="E243" s="137">
        <v>2.4676486211179398</v>
      </c>
      <c r="F243" s="138">
        <v>2.5067830606002501</v>
      </c>
      <c r="G243" s="127">
        <v>2.5586036816437301</v>
      </c>
      <c r="H243" s="127">
        <v>2.61934978774979</v>
      </c>
      <c r="I243" s="127">
        <v>2.6889152700277199</v>
      </c>
      <c r="J243" s="127">
        <v>2.7274944885702799</v>
      </c>
      <c r="K243" s="139">
        <v>2.76000822680213</v>
      </c>
      <c r="L243" s="127">
        <v>2.8078189188362899</v>
      </c>
      <c r="M243" s="127">
        <v>2.8472198643696802</v>
      </c>
      <c r="N243" s="139">
        <v>2.90126136917217</v>
      </c>
      <c r="O243" s="127">
        <v>2.9452077234656602</v>
      </c>
      <c r="P243" s="127">
        <v>2.98570677263544</v>
      </c>
      <c r="Q243" s="140">
        <v>3.0795169026158602</v>
      </c>
      <c r="R243" s="138">
        <v>3.1336349045256</v>
      </c>
      <c r="S243" s="127">
        <v>3.2094386025177202</v>
      </c>
      <c r="T243" s="127">
        <v>3.2845735677335202</v>
      </c>
      <c r="U243" s="127">
        <v>3.3745391011622399</v>
      </c>
      <c r="V243" s="127">
        <v>3.4445734366781902</v>
      </c>
      <c r="W243" s="139">
        <v>3.5732859887556998</v>
      </c>
      <c r="X243" s="127">
        <v>3.6841154912759699</v>
      </c>
      <c r="Y243" s="127">
        <v>3.8274069114070501</v>
      </c>
      <c r="Z243" s="139">
        <v>4.0775006315087303</v>
      </c>
      <c r="AA243" s="127">
        <v>4.2973434471641303</v>
      </c>
      <c r="AB243" s="127">
        <v>4.4328543711928203</v>
      </c>
      <c r="AC243" s="140">
        <v>4.5467709021381104</v>
      </c>
      <c r="AD243" s="138">
        <v>4.6789110181503499</v>
      </c>
      <c r="AE243" s="127">
        <v>4.8551011296981699</v>
      </c>
      <c r="AF243" s="127">
        <v>5.0822975382445001</v>
      </c>
      <c r="AG243" s="127">
        <v>5.2573673373183301</v>
      </c>
      <c r="AH243" s="127">
        <v>5.4181938685510804</v>
      </c>
      <c r="AI243" s="128">
        <v>5.5654606706107703</v>
      </c>
      <c r="AJ243" s="127">
        <v>5.6877820127595902</v>
      </c>
      <c r="AK243" s="127">
        <v>5.9126761051424204</v>
      </c>
      <c r="AL243" s="128">
        <v>6.2606762519355703</v>
      </c>
      <c r="AM243" s="127">
        <v>6.4668705030675699</v>
      </c>
      <c r="AN243" s="127">
        <v>6.7420059213763501</v>
      </c>
      <c r="AO243" s="129">
        <v>6.9944068929387804</v>
      </c>
      <c r="AP243" s="72">
        <v>7.1519835309375104</v>
      </c>
      <c r="AQ243" s="72">
        <v>7.2959979721145745</v>
      </c>
      <c r="AR243" s="72">
        <v>7.539937376555188</v>
      </c>
      <c r="AS243" s="72">
        <v>7.6527780127016696</v>
      </c>
      <c r="AT243" s="72">
        <v>7.7708401933304367</v>
      </c>
      <c r="AU243" s="132">
        <v>7.9451999999999998</v>
      </c>
      <c r="AV243" s="73">
        <f t="shared" si="0"/>
        <v>8.0988573215897812</v>
      </c>
      <c r="AW243" s="73">
        <f t="shared" si="1"/>
        <v>8.3175354070960115</v>
      </c>
      <c r="AX243" s="73">
        <f t="shared" si="2"/>
        <v>8.5533809240593595</v>
      </c>
      <c r="AY243" s="73">
        <f t="shared" si="3"/>
        <v>8.8750710012541578</v>
      </c>
      <c r="AZ243" s="73">
        <f t="shared" si="4"/>
        <v>9.1554970582066222</v>
      </c>
      <c r="BA243" s="73">
        <f t="shared" si="5"/>
        <v>9.5222266580340662</v>
      </c>
      <c r="BB243" s="73">
        <f t="shared" si="6"/>
        <v>9.9077844168406379</v>
      </c>
      <c r="BC243" s="73">
        <f t="shared" si="7"/>
        <v>10.26195121753797</v>
      </c>
      <c r="BD243" s="73">
        <f t="shared" si="8"/>
        <v>10.755633935976068</v>
      </c>
      <c r="BE243" s="73">
        <f t="shared" si="9"/>
        <v>11.19449537264741</v>
      </c>
      <c r="BF243" s="73">
        <f t="shared" si="10"/>
        <v>11.566485999335075</v>
      </c>
      <c r="BG243" s="133">
        <f t="shared" si="11"/>
        <v>11.933669646508804</v>
      </c>
      <c r="BS243" s="133">
        <f t="shared" si="12"/>
        <v>19.569139571781953</v>
      </c>
      <c r="BT243" s="134"/>
    </row>
    <row r="244" spans="2:72" ht="15" hidden="1" customHeight="1" x14ac:dyDescent="0.35">
      <c r="B244" s="135">
        <v>41091</v>
      </c>
      <c r="C244" s="136">
        <v>40.917636952123701</v>
      </c>
      <c r="D244" s="72">
        <v>201207</v>
      </c>
      <c r="E244" s="137">
        <v>2.4439338986512502</v>
      </c>
      <c r="F244" s="138">
        <v>2.4826922463499601</v>
      </c>
      <c r="G244" s="127">
        <v>2.5340148582216302</v>
      </c>
      <c r="H244" s="127">
        <v>2.5941771790047299</v>
      </c>
      <c r="I244" s="127">
        <v>2.6630741195416099</v>
      </c>
      <c r="J244" s="127">
        <v>2.7012825821131199</v>
      </c>
      <c r="K244" s="139">
        <v>2.73348385516175</v>
      </c>
      <c r="L244" s="127">
        <v>2.7808350744481198</v>
      </c>
      <c r="M244" s="127">
        <v>2.8198573670078799</v>
      </c>
      <c r="N244" s="139">
        <v>2.8733795193883398</v>
      </c>
      <c r="O244" s="127">
        <v>2.9169035381894202</v>
      </c>
      <c r="P244" s="127">
        <v>2.95701338133409</v>
      </c>
      <c r="Q244" s="140">
        <v>3.04992197242521</v>
      </c>
      <c r="R244" s="138">
        <v>3.1035198867565299</v>
      </c>
      <c r="S244" s="127">
        <v>3.1785950921891999</v>
      </c>
      <c r="T244" s="127">
        <v>3.2530079915353398</v>
      </c>
      <c r="U244" s="127">
        <v>3.3421089336123599</v>
      </c>
      <c r="V244" s="127">
        <v>3.4114702215899801</v>
      </c>
      <c r="W244" s="139">
        <v>3.5389458137436298</v>
      </c>
      <c r="X244" s="127">
        <v>3.6487102169337602</v>
      </c>
      <c r="Y244" s="127">
        <v>3.7906245705606398</v>
      </c>
      <c r="Z244" s="139">
        <v>4.0383148272550402</v>
      </c>
      <c r="AA244" s="127">
        <v>4.2560448982858796</v>
      </c>
      <c r="AB244" s="127">
        <v>4.3902535283303097</v>
      </c>
      <c r="AC244" s="140">
        <v>4.5030752928276501</v>
      </c>
      <c r="AD244" s="138">
        <v>4.63394550916653</v>
      </c>
      <c r="AE244" s="127">
        <v>4.80844238953022</v>
      </c>
      <c r="AF244" s="127">
        <v>5.0334553835790397</v>
      </c>
      <c r="AG244" s="127">
        <v>5.2068427179527603</v>
      </c>
      <c r="AH244" s="127">
        <v>5.3661236658634497</v>
      </c>
      <c r="AI244" s="128">
        <v>5.5119751970010604</v>
      </c>
      <c r="AJ244" s="127">
        <v>5.6331210003571996</v>
      </c>
      <c r="AK244" s="127">
        <v>5.8558538040785804</v>
      </c>
      <c r="AL244" s="128">
        <v>6.2005095821358696</v>
      </c>
      <c r="AM244" s="127">
        <v>6.4047222547732696</v>
      </c>
      <c r="AN244" s="127">
        <v>6.6772135526711898</v>
      </c>
      <c r="AO244" s="129">
        <v>6.9271888875608303</v>
      </c>
      <c r="AP244" s="72">
        <v>7.0832511745270068</v>
      </c>
      <c r="AQ244" s="72">
        <v>7.2258816007861917</v>
      </c>
      <c r="AR244" s="72">
        <v>7.4674766863373598</v>
      </c>
      <c r="AS244" s="72">
        <v>7.5792328956548847</v>
      </c>
      <c r="AT244" s="72">
        <v>7.6961604691019554</v>
      </c>
      <c r="AU244" s="132">
        <v>7.8688000000000002</v>
      </c>
      <c r="AV244" s="73">
        <f t="shared" si="0"/>
        <v>8.0210252704479732</v>
      </c>
      <c r="AW244" s="73">
        <f t="shared" si="1"/>
        <v>8.2376018046786488</v>
      </c>
      <c r="AX244" s="73">
        <f t="shared" si="2"/>
        <v>8.4711807870422433</v>
      </c>
      <c r="AY244" s="73">
        <f t="shared" si="3"/>
        <v>8.789779341872114</v>
      </c>
      <c r="AZ244" s="73">
        <f t="shared" si="4"/>
        <v>9.0675104340487405</v>
      </c>
      <c r="BA244" s="73">
        <f t="shared" si="5"/>
        <v>9.4307156703967969</v>
      </c>
      <c r="BB244" s="73">
        <f t="shared" si="6"/>
        <v>9.8125681223915606</v>
      </c>
      <c r="BC244" s="73">
        <f t="shared" si="7"/>
        <v>10.163331291261583</v>
      </c>
      <c r="BD244" s="73">
        <f t="shared" si="8"/>
        <v>10.652269594893548</v>
      </c>
      <c r="BE244" s="73">
        <f t="shared" si="9"/>
        <v>11.086913463033078</v>
      </c>
      <c r="BF244" s="73">
        <f t="shared" si="10"/>
        <v>11.455329166453058</v>
      </c>
      <c r="BG244" s="133">
        <f t="shared" si="11"/>
        <v>11.818984086638464</v>
      </c>
      <c r="BS244" s="133">
        <f t="shared" si="12"/>
        <v>19.381075229928211</v>
      </c>
      <c r="BT244" s="134"/>
    </row>
    <row r="245" spans="2:72" ht="15" hidden="1" customHeight="1" x14ac:dyDescent="0.35">
      <c r="B245" s="135">
        <v>41122</v>
      </c>
      <c r="C245" s="136">
        <v>41.340998182808299</v>
      </c>
      <c r="D245" s="72">
        <v>201208</v>
      </c>
      <c r="E245" s="137">
        <v>2.4189062769554801</v>
      </c>
      <c r="F245" s="138">
        <v>2.4572677116017201</v>
      </c>
      <c r="G245" s="127">
        <v>2.5080647434177799</v>
      </c>
      <c r="H245" s="127">
        <v>2.56761095923759</v>
      </c>
      <c r="I245" s="127">
        <v>2.6358023460912499</v>
      </c>
      <c r="J245" s="127">
        <v>2.6736195268251701</v>
      </c>
      <c r="K245" s="139">
        <v>2.7054910359303301</v>
      </c>
      <c r="L245" s="127">
        <v>2.7523573450463399</v>
      </c>
      <c r="M245" s="127">
        <v>2.7909800215704901</v>
      </c>
      <c r="N245" s="139">
        <v>2.8439540690358198</v>
      </c>
      <c r="O245" s="127">
        <v>2.8870323709221202</v>
      </c>
      <c r="P245" s="127">
        <v>2.9267314607395098</v>
      </c>
      <c r="Q245" s="140">
        <v>3.01868860176425</v>
      </c>
      <c r="R245" s="138">
        <v>3.0717376353241601</v>
      </c>
      <c r="S245" s="127">
        <v>3.1460440172459601</v>
      </c>
      <c r="T245" s="127">
        <v>3.2196948755667001</v>
      </c>
      <c r="U245" s="127">
        <v>3.3078833606119402</v>
      </c>
      <c r="V245" s="127">
        <v>3.3765343396582099</v>
      </c>
      <c r="W245" s="139">
        <v>3.5027044910642098</v>
      </c>
      <c r="X245" s="127">
        <v>3.6113448286811098</v>
      </c>
      <c r="Y245" s="127">
        <v>3.7518058783713601</v>
      </c>
      <c r="Z245" s="139">
        <v>3.9969596106345202</v>
      </c>
      <c r="AA245" s="127">
        <v>4.2124599708484904</v>
      </c>
      <c r="AB245" s="127">
        <v>4.3452942090475002</v>
      </c>
      <c r="AC245" s="140">
        <v>4.4569605984168703</v>
      </c>
      <c r="AD245" s="138">
        <v>4.5864906106415599</v>
      </c>
      <c r="AE245" s="127">
        <v>4.7592005188161801</v>
      </c>
      <c r="AF245" s="127">
        <v>4.9819092197354697</v>
      </c>
      <c r="AG245" s="127">
        <v>5.1535209444603503</v>
      </c>
      <c r="AH245" s="127">
        <v>5.3111707421546503</v>
      </c>
      <c r="AI245" s="128">
        <v>5.4555286498570803</v>
      </c>
      <c r="AJ245" s="127">
        <v>5.5754338340057599</v>
      </c>
      <c r="AK245" s="127">
        <v>5.7958856953686499</v>
      </c>
      <c r="AL245" s="128">
        <v>6.1370119530762999</v>
      </c>
      <c r="AM245" s="127">
        <v>6.3391333426724197</v>
      </c>
      <c r="AN245" s="127">
        <v>6.6088341358341296</v>
      </c>
      <c r="AO245" s="129">
        <v>6.8562495454662402</v>
      </c>
      <c r="AP245" s="72">
        <v>7.0107136435937862</v>
      </c>
      <c r="AQ245" s="72">
        <v>7.1518834328231842</v>
      </c>
      <c r="AR245" s="72">
        <v>7.3910044128316175</v>
      </c>
      <c r="AS245" s="72">
        <v>7.5016161590642385</v>
      </c>
      <c r="AT245" s="72">
        <v>7.6173463109788964</v>
      </c>
      <c r="AU245" s="132">
        <v>7.7881999999999998</v>
      </c>
      <c r="AV245" s="73">
        <f t="shared" si="0"/>
        <v>7.938884265655755</v>
      </c>
      <c r="AW245" s="73">
        <f t="shared" si="1"/>
        <v>8.1532429021069959</v>
      </c>
      <c r="AX245" s="73">
        <f t="shared" si="2"/>
        <v>8.3844298695270165</v>
      </c>
      <c r="AY245" s="73">
        <f t="shared" si="3"/>
        <v>8.6997657485097619</v>
      </c>
      <c r="AZ245" s="73">
        <f t="shared" si="4"/>
        <v>8.97465267672926</v>
      </c>
      <c r="BA245" s="73">
        <f t="shared" si="5"/>
        <v>9.3341384330789996</v>
      </c>
      <c r="BB245" s="73">
        <f t="shared" si="6"/>
        <v>9.7120804443219075</v>
      </c>
      <c r="BC245" s="73">
        <f t="shared" si="7"/>
        <v>10.059251548815666</v>
      </c>
      <c r="BD245" s="73">
        <f t="shared" si="8"/>
        <v>10.543182776395932</v>
      </c>
      <c r="BE245" s="73">
        <f t="shared" si="9"/>
        <v>10.973375582127357</v>
      </c>
      <c r="BF245" s="73">
        <f t="shared" si="10"/>
        <v>11.338018446659564</v>
      </c>
      <c r="BG245" s="133">
        <f t="shared" si="11"/>
        <v>11.697949281764261</v>
      </c>
      <c r="BS245" s="133">
        <f t="shared" si="12"/>
        <v>19.182599232201934</v>
      </c>
      <c r="BT245" s="134"/>
    </row>
    <row r="246" spans="2:72" ht="15" hidden="1" customHeight="1" x14ac:dyDescent="0.35">
      <c r="B246" s="135">
        <v>41153</v>
      </c>
      <c r="C246" s="136">
        <v>41.801271691613003</v>
      </c>
      <c r="D246" s="72">
        <v>201209</v>
      </c>
      <c r="E246" s="137">
        <v>2.3922717169407099</v>
      </c>
      <c r="F246" s="138">
        <v>2.43021075409967</v>
      </c>
      <c r="G246" s="127">
        <v>2.48044846015542</v>
      </c>
      <c r="H246" s="127">
        <v>2.5393390130113498</v>
      </c>
      <c r="I246" s="127">
        <v>2.6067795449836302</v>
      </c>
      <c r="J246" s="127">
        <v>2.6441803210062802</v>
      </c>
      <c r="K246" s="139">
        <v>2.6757008931486901</v>
      </c>
      <c r="L246" s="127">
        <v>2.72205115766441</v>
      </c>
      <c r="M246" s="127">
        <v>2.7602485601688098</v>
      </c>
      <c r="N246" s="139">
        <v>2.8126393107698102</v>
      </c>
      <c r="O246" s="127">
        <v>2.8552432777768102</v>
      </c>
      <c r="P246" s="127">
        <v>2.8945052411952399</v>
      </c>
      <c r="Q246" s="140">
        <v>2.98544984278645</v>
      </c>
      <c r="R246" s="138">
        <v>3.0379147538106799</v>
      </c>
      <c r="S246" s="127">
        <v>3.1114029486833799</v>
      </c>
      <c r="T246" s="127">
        <v>3.1842428379207899</v>
      </c>
      <c r="U246" s="127">
        <v>3.2714602801770201</v>
      </c>
      <c r="V246" s="127">
        <v>3.3393553437755101</v>
      </c>
      <c r="W246" s="139">
        <v>3.4641362365311399</v>
      </c>
      <c r="X246" s="127">
        <v>3.5715803361541001</v>
      </c>
      <c r="Y246" s="127">
        <v>3.7104947702134101</v>
      </c>
      <c r="Z246" s="139">
        <v>3.9529491164536301</v>
      </c>
      <c r="AA246" s="127">
        <v>4.1660766037158803</v>
      </c>
      <c r="AB246" s="127">
        <v>4.2974482050516798</v>
      </c>
      <c r="AC246" s="140">
        <v>4.4078850365925302</v>
      </c>
      <c r="AD246" s="138">
        <v>4.5359887947629902</v>
      </c>
      <c r="AE246" s="127">
        <v>4.7067969953525504</v>
      </c>
      <c r="AF246" s="127">
        <v>4.9270534523312799</v>
      </c>
      <c r="AG246" s="127">
        <v>5.0967755615613601</v>
      </c>
      <c r="AH246" s="127">
        <v>5.2526894784412503</v>
      </c>
      <c r="AI246" s="128">
        <v>5.3954578622365599</v>
      </c>
      <c r="AJ246" s="127">
        <v>5.5140427712453102</v>
      </c>
      <c r="AK246" s="127">
        <v>5.7320672387121299</v>
      </c>
      <c r="AL246" s="128">
        <v>6.0694373575937002</v>
      </c>
      <c r="AM246" s="127">
        <v>6.2693331899895401</v>
      </c>
      <c r="AN246" s="127">
        <v>6.5360643096132804</v>
      </c>
      <c r="AO246" s="129">
        <v>6.7807554299088499</v>
      </c>
      <c r="AP246" s="72">
        <v>6.9335187249375281</v>
      </c>
      <c r="AQ246" s="72">
        <v>7.0731340946099035</v>
      </c>
      <c r="AR246" s="72">
        <v>7.3096221151880769</v>
      </c>
      <c r="AS246" s="72">
        <v>7.4190159162603422</v>
      </c>
      <c r="AT246" s="72">
        <v>7.533471764285653</v>
      </c>
      <c r="AU246" s="132">
        <v>7.7024999999999997</v>
      </c>
      <c r="AV246" s="73">
        <f t="shared" si="0"/>
        <v>7.851469266803436</v>
      </c>
      <c r="AW246" s="73">
        <f t="shared" si="1"/>
        <v>8.0634676018152884</v>
      </c>
      <c r="AX246" s="73">
        <f t="shared" si="2"/>
        <v>8.2921089711618965</v>
      </c>
      <c r="AY246" s="73">
        <f t="shared" si="3"/>
        <v>8.6039726889974375</v>
      </c>
      <c r="AZ246" s="73">
        <f t="shared" si="4"/>
        <v>8.875832839182296</v>
      </c>
      <c r="BA246" s="73">
        <f t="shared" si="5"/>
        <v>9.2313603003954405</v>
      </c>
      <c r="BB246" s="73">
        <f t="shared" si="6"/>
        <v>9.6051407948088396</v>
      </c>
      <c r="BC246" s="73">
        <f t="shared" si="7"/>
        <v>9.9484892007110393</v>
      </c>
      <c r="BD246" s="73">
        <f t="shared" si="8"/>
        <v>10.427091864945631</v>
      </c>
      <c r="BE246" s="73">
        <f t="shared" si="9"/>
        <v>10.852547820716667</v>
      </c>
      <c r="BF246" s="73">
        <f t="shared" si="10"/>
        <v>11.213175605230328</v>
      </c>
      <c r="BG246" s="133">
        <f t="shared" si="11"/>
        <v>11.569143244439388</v>
      </c>
      <c r="BS246" s="133">
        <f t="shared" si="12"/>
        <v>18.971379766877114</v>
      </c>
      <c r="BT246" s="134"/>
    </row>
    <row r="247" spans="2:72" ht="15" hidden="1" customHeight="1" x14ac:dyDescent="0.35">
      <c r="B247" s="135">
        <v>41183</v>
      </c>
      <c r="C247" s="136">
        <v>42.233672663878103</v>
      </c>
      <c r="D247" s="72">
        <v>201210</v>
      </c>
      <c r="E247" s="137">
        <v>2.3677789236058699</v>
      </c>
      <c r="F247" s="138">
        <v>2.4053295295553401</v>
      </c>
      <c r="G247" s="127">
        <v>2.4550528869510599</v>
      </c>
      <c r="H247" s="127">
        <v>2.5133405007134701</v>
      </c>
      <c r="I247" s="127">
        <v>2.5800905563488401</v>
      </c>
      <c r="J247" s="127">
        <v>2.6171084120404999</v>
      </c>
      <c r="K247" s="139">
        <v>2.6483062671379298</v>
      </c>
      <c r="L247" s="127">
        <v>2.6941819837827898</v>
      </c>
      <c r="M247" s="127">
        <v>2.73198830985601</v>
      </c>
      <c r="N247" s="139">
        <v>2.7838426682829698</v>
      </c>
      <c r="O247" s="127">
        <v>2.8260104431334701</v>
      </c>
      <c r="P247" s="127">
        <v>2.8648704308276902</v>
      </c>
      <c r="Q247" s="140">
        <v>2.9548839143874899</v>
      </c>
      <c r="R247" s="138">
        <v>3.0068116739610899</v>
      </c>
      <c r="S247" s="127">
        <v>3.0795474747153402</v>
      </c>
      <c r="T247" s="127">
        <v>3.1516416073812898</v>
      </c>
      <c r="U247" s="127">
        <v>3.2379660913781199</v>
      </c>
      <c r="V247" s="127">
        <v>3.3051660250089698</v>
      </c>
      <c r="W247" s="139">
        <v>3.4286693736642602</v>
      </c>
      <c r="X247" s="127">
        <v>3.5350134284601702</v>
      </c>
      <c r="Y247" s="127">
        <v>3.6725056149961102</v>
      </c>
      <c r="Z247" s="139">
        <v>3.91247764112464</v>
      </c>
      <c r="AA247" s="127">
        <v>4.1234230654286899</v>
      </c>
      <c r="AB247" s="127">
        <v>4.2534496450185104</v>
      </c>
      <c r="AC247" s="140">
        <v>4.3627557912478503</v>
      </c>
      <c r="AD247" s="138">
        <v>4.48954798482802</v>
      </c>
      <c r="AE247" s="127">
        <v>4.6586073999734801</v>
      </c>
      <c r="AF247" s="127">
        <v>4.8766088054698704</v>
      </c>
      <c r="AG247" s="127">
        <v>5.04459324898402</v>
      </c>
      <c r="AH247" s="127">
        <v>5.1989108725511004</v>
      </c>
      <c r="AI247" s="128">
        <v>5.3402175509329801</v>
      </c>
      <c r="AJ247" s="127">
        <v>5.4575883521761197</v>
      </c>
      <c r="AK247" s="127">
        <v>5.6733806199367898</v>
      </c>
      <c r="AL247" s="128">
        <v>6.0072966426383099</v>
      </c>
      <c r="AM247" s="127">
        <v>6.2051458817158904</v>
      </c>
      <c r="AN247" s="127">
        <v>6.4691461283611797</v>
      </c>
      <c r="AO247" s="129">
        <v>6.7113320277832802</v>
      </c>
      <c r="AP247" s="72">
        <v>6.8625312865079797</v>
      </c>
      <c r="AQ247" s="72">
        <v>7.000717232268542</v>
      </c>
      <c r="AR247" s="72">
        <v>7.2347840177616005</v>
      </c>
      <c r="AS247" s="72">
        <v>7.3430578123802501</v>
      </c>
      <c r="AT247" s="72">
        <v>7.4563418272012498</v>
      </c>
      <c r="AU247" s="132">
        <v>7.6235999999999997</v>
      </c>
      <c r="AV247" s="73">
        <f t="shared" si="0"/>
        <v>7.7710835761793993</v>
      </c>
      <c r="AW247" s="73">
        <f t="shared" si="1"/>
        <v>7.9809114088315045</v>
      </c>
      <c r="AX247" s="73">
        <f t="shared" si="2"/>
        <v>8.2072118794551354</v>
      </c>
      <c r="AY247" s="73">
        <f t="shared" si="3"/>
        <v>8.5158826432731676</v>
      </c>
      <c r="AZ247" s="73">
        <f t="shared" si="4"/>
        <v>8.7849594079306623</v>
      </c>
      <c r="BA247" s="73">
        <f t="shared" si="5"/>
        <v>9.1368468726623497</v>
      </c>
      <c r="BB247" s="73">
        <f t="shared" si="6"/>
        <v>9.5068004905811474</v>
      </c>
      <c r="BC247" s="73">
        <f t="shared" si="7"/>
        <v>9.8466335928127577</v>
      </c>
      <c r="BD247" s="73">
        <f t="shared" si="8"/>
        <v>10.320336179827196</v>
      </c>
      <c r="BE247" s="73">
        <f t="shared" si="9"/>
        <v>10.741436190274806</v>
      </c>
      <c r="BF247" s="73">
        <f t="shared" si="10"/>
        <v>11.09837175967162</v>
      </c>
      <c r="BG247" s="133">
        <f t="shared" si="11"/>
        <v>11.450694895725249</v>
      </c>
      <c r="BS247" s="133">
        <f t="shared" si="12"/>
        <v>18.777145106735318</v>
      </c>
      <c r="BT247" s="134"/>
    </row>
    <row r="248" spans="2:72" ht="15" hidden="1" customHeight="1" x14ac:dyDescent="0.35">
      <c r="B248" s="135">
        <v>41214</v>
      </c>
      <c r="C248" s="136">
        <v>42.657787206361</v>
      </c>
      <c r="D248" s="72">
        <v>201211</v>
      </c>
      <c r="E248" s="137">
        <v>2.3442378648531599</v>
      </c>
      <c r="F248" s="138">
        <v>2.3814151331518598</v>
      </c>
      <c r="G248" s="127">
        <v>2.4306441283137801</v>
      </c>
      <c r="H248" s="127">
        <v>2.4883522318328701</v>
      </c>
      <c r="I248" s="127">
        <v>2.5544386414809499</v>
      </c>
      <c r="J248" s="127">
        <v>2.59108845626006</v>
      </c>
      <c r="K248" s="139">
        <v>2.62197613436736</v>
      </c>
      <c r="L248" s="127">
        <v>2.6673957429988899</v>
      </c>
      <c r="M248" s="127">
        <v>2.704826188987</v>
      </c>
      <c r="N248" s="139">
        <v>2.7561649982272902</v>
      </c>
      <c r="O248" s="127">
        <v>2.79791353036246</v>
      </c>
      <c r="P248" s="127">
        <v>2.8363871622004302</v>
      </c>
      <c r="Q248" s="140">
        <v>2.9255057088706899</v>
      </c>
      <c r="R248" s="138">
        <v>2.9769171894847801</v>
      </c>
      <c r="S248" s="127">
        <v>3.0489298324552001</v>
      </c>
      <c r="T248" s="127">
        <v>3.1203071869642498</v>
      </c>
      <c r="U248" s="127">
        <v>3.2057734110410698</v>
      </c>
      <c r="V248" s="127">
        <v>3.2723052258834699</v>
      </c>
      <c r="W248" s="139">
        <v>3.3945806729142101</v>
      </c>
      <c r="X248" s="127">
        <v>3.4998674281383599</v>
      </c>
      <c r="Y248" s="127">
        <v>3.6359926324746499</v>
      </c>
      <c r="Z248" s="139">
        <v>3.8735787958396499</v>
      </c>
      <c r="AA248" s="127">
        <v>4.0824269472194201</v>
      </c>
      <c r="AB248" s="127">
        <v>4.2111607695678304</v>
      </c>
      <c r="AC248" s="140">
        <v>4.3193801663609097</v>
      </c>
      <c r="AD248" s="138">
        <v>4.4449117597859296</v>
      </c>
      <c r="AE248" s="127">
        <v>4.6122903433364497</v>
      </c>
      <c r="AF248" s="127">
        <v>4.8281243235534799</v>
      </c>
      <c r="AG248" s="127">
        <v>4.99443862311335</v>
      </c>
      <c r="AH248" s="127">
        <v>5.1472219817172897</v>
      </c>
      <c r="AI248" s="128">
        <v>5.2871237532538604</v>
      </c>
      <c r="AJ248" s="127">
        <v>5.4033276242146302</v>
      </c>
      <c r="AK248" s="127">
        <v>5.6169744305037597</v>
      </c>
      <c r="AL248" s="128">
        <v>5.9475705753946704</v>
      </c>
      <c r="AM248" s="127">
        <v>6.1434527471439404</v>
      </c>
      <c r="AN248" s="127">
        <v>6.4048282363614701</v>
      </c>
      <c r="AO248" s="129">
        <v>6.6446062621301101</v>
      </c>
      <c r="AP248" s="72">
        <v>6.7943022594660398</v>
      </c>
      <c r="AQ248" s="72">
        <v>6.9311143254967345</v>
      </c>
      <c r="AR248" s="72">
        <v>7.1628539596267924</v>
      </c>
      <c r="AS248" s="72">
        <v>7.2700512687107981</v>
      </c>
      <c r="AT248" s="72">
        <v>7.3822089851168329</v>
      </c>
      <c r="AU248" s="132">
        <v>7.5477999999999996</v>
      </c>
      <c r="AV248" s="73">
        <f t="shared" si="0"/>
        <v>7.6938214917781664</v>
      </c>
      <c r="AW248" s="73">
        <f t="shared" si="1"/>
        <v>7.9015631628857239</v>
      </c>
      <c r="AX248" s="73">
        <f t="shared" si="2"/>
        <v>8.1256136968190642</v>
      </c>
      <c r="AY248" s="73">
        <f t="shared" si="3"/>
        <v>8.4312155775949158</v>
      </c>
      <c r="AZ248" s="73">
        <f t="shared" si="4"/>
        <v>8.6976171127946937</v>
      </c>
      <c r="BA248" s="73">
        <f t="shared" si="5"/>
        <v>9.0460060230798458</v>
      </c>
      <c r="BB248" s="73">
        <f t="shared" si="6"/>
        <v>9.4122814682738269</v>
      </c>
      <c r="BC248" s="73">
        <f t="shared" si="7"/>
        <v>9.7487358635890118</v>
      </c>
      <c r="BD248" s="73">
        <f t="shared" si="8"/>
        <v>10.217728779307263</v>
      </c>
      <c r="BE248" s="73">
        <f t="shared" si="9"/>
        <v>10.634642106619939</v>
      </c>
      <c r="BF248" s="73">
        <f t="shared" si="10"/>
        <v>10.988028932032957</v>
      </c>
      <c r="BG248" s="133">
        <f t="shared" si="11"/>
        <v>11.336849182085242</v>
      </c>
      <c r="BS248" s="133">
        <f t="shared" si="12"/>
        <v>18.590457966411957</v>
      </c>
      <c r="BT248" s="134"/>
    </row>
    <row r="249" spans="2:72" ht="15" hidden="1" customHeight="1" x14ac:dyDescent="0.35">
      <c r="B249" s="141">
        <v>41244</v>
      </c>
      <c r="C249" s="142">
        <v>43.072108695465097</v>
      </c>
      <c r="D249" s="109">
        <v>201212</v>
      </c>
      <c r="E249" s="143">
        <v>2.3216880489189702</v>
      </c>
      <c r="F249" s="144">
        <v>2.3585076996867702</v>
      </c>
      <c r="G249" s="145">
        <v>2.4072631487140699</v>
      </c>
      <c r="H249" s="145">
        <v>2.4644161434143101</v>
      </c>
      <c r="I249" s="145">
        <v>2.5298668512013802</v>
      </c>
      <c r="J249" s="145">
        <v>2.5661641221581801</v>
      </c>
      <c r="K249" s="146">
        <v>2.5967546838907398</v>
      </c>
      <c r="L249" s="145">
        <v>2.6417373898385401</v>
      </c>
      <c r="M249" s="145">
        <v>2.67880778291563</v>
      </c>
      <c r="N249" s="146">
        <v>2.7296527511869599</v>
      </c>
      <c r="O249" s="145">
        <v>2.77099969365015</v>
      </c>
      <c r="P249" s="145">
        <v>2.8091032379090102</v>
      </c>
      <c r="Q249" s="147">
        <v>2.89736453077672</v>
      </c>
      <c r="R249" s="144">
        <v>2.9482814713775598</v>
      </c>
      <c r="S249" s="145">
        <v>3.0196014065523</v>
      </c>
      <c r="T249" s="145">
        <v>3.0902921642657799</v>
      </c>
      <c r="U249" s="145">
        <v>3.1749362671532699</v>
      </c>
      <c r="V249" s="145">
        <v>3.2408280956696398</v>
      </c>
      <c r="W249" s="146">
        <v>3.3619273443012498</v>
      </c>
      <c r="X249" s="145">
        <v>3.4662013196423498</v>
      </c>
      <c r="Y249" s="145">
        <v>3.6010171012669798</v>
      </c>
      <c r="Z249" s="146">
        <v>3.8363178633368702</v>
      </c>
      <c r="AA249" s="145">
        <v>4.0431570516150597</v>
      </c>
      <c r="AB249" s="145">
        <v>4.1706525508214396</v>
      </c>
      <c r="AC249" s="147">
        <v>4.27783095791174</v>
      </c>
      <c r="AD249" s="138">
        <v>4.4021550312433</v>
      </c>
      <c r="AE249" s="127">
        <v>4.5679235579361102</v>
      </c>
      <c r="AF249" s="127">
        <v>4.7816813766000799</v>
      </c>
      <c r="AG249" s="127">
        <v>4.9463958569186897</v>
      </c>
      <c r="AH249" s="127">
        <v>5.0977095538189303</v>
      </c>
      <c r="AI249" s="128">
        <v>5.2362655748903704</v>
      </c>
      <c r="AJ249" s="127">
        <v>5.3513516514752801</v>
      </c>
      <c r="AK249" s="127">
        <v>5.56294333518961</v>
      </c>
      <c r="AL249" s="128">
        <v>5.8903593922884001</v>
      </c>
      <c r="AM249" s="127">
        <v>6.0843573239680202</v>
      </c>
      <c r="AN249" s="127">
        <v>6.34321857635834</v>
      </c>
      <c r="AO249" s="129">
        <v>6.5806901167539698</v>
      </c>
      <c r="AP249" s="72">
        <v>6.7289461504937886</v>
      </c>
      <c r="AQ249" s="72">
        <v>6.8644421867167482</v>
      </c>
      <c r="AR249" s="72">
        <v>7.0939526587926318</v>
      </c>
      <c r="AS249" s="72">
        <v>7.2001188098935991</v>
      </c>
      <c r="AT249" s="72">
        <v>7.3111976529060785</v>
      </c>
      <c r="AU249" s="132">
        <v>7.4752000000000001</v>
      </c>
      <c r="AV249" s="73">
        <f t="shared" si="0"/>
        <v>7.6198126801847312</v>
      </c>
      <c r="AW249" s="73">
        <f t="shared" si="1"/>
        <v>7.8255560317038331</v>
      </c>
      <c r="AX249" s="73">
        <f t="shared" si="2"/>
        <v>8.0474513669792636</v>
      </c>
      <c r="AY249" s="73">
        <f t="shared" si="3"/>
        <v>8.3501135861004858</v>
      </c>
      <c r="AZ249" s="73">
        <f t="shared" si="4"/>
        <v>8.6139525376676858</v>
      </c>
      <c r="BA249" s="73">
        <f t="shared" si="5"/>
        <v>8.9589902070577789</v>
      </c>
      <c r="BB249" s="73">
        <f t="shared" si="6"/>
        <v>9.3217423562611224</v>
      </c>
      <c r="BC249" s="73">
        <f t="shared" si="7"/>
        <v>9.6549603117941682</v>
      </c>
      <c r="BD249" s="73">
        <f t="shared" si="8"/>
        <v>10.119441866236995</v>
      </c>
      <c r="BE249" s="73">
        <f t="shared" si="9"/>
        <v>10.532344798985037</v>
      </c>
      <c r="BF249" s="73">
        <f t="shared" si="10"/>
        <v>10.882332307295425</v>
      </c>
      <c r="BG249" s="133">
        <f t="shared" si="11"/>
        <v>11.227797167286518</v>
      </c>
      <c r="BS249" s="133">
        <f t="shared" si="12"/>
        <v>18.411631657205</v>
      </c>
      <c r="BT249" s="134"/>
    </row>
    <row r="250" spans="2:72" ht="15" hidden="1" customHeight="1" x14ac:dyDescent="0.35">
      <c r="B250" s="119">
        <v>41275</v>
      </c>
      <c r="C250" s="120">
        <v>43.5097828503187</v>
      </c>
      <c r="D250" s="121">
        <v>201301</v>
      </c>
      <c r="E250" s="122">
        <v>2.29833369529831</v>
      </c>
      <c r="F250" s="123">
        <v>2.3347829693720401</v>
      </c>
      <c r="G250" s="124">
        <v>2.3830479769733102</v>
      </c>
      <c r="H250" s="124">
        <v>2.4396260575504698</v>
      </c>
      <c r="I250" s="124">
        <v>2.5044183827546198</v>
      </c>
      <c r="J250" s="124">
        <v>2.5403505317469199</v>
      </c>
      <c r="K250" s="125">
        <v>2.5706333765161702</v>
      </c>
      <c r="L250" s="124">
        <v>2.61516359186257</v>
      </c>
      <c r="M250" s="124">
        <v>2.6518610859753999</v>
      </c>
      <c r="N250" s="125">
        <v>2.7021945939024299</v>
      </c>
      <c r="O250" s="124">
        <v>2.7431256186819999</v>
      </c>
      <c r="P250" s="124">
        <v>2.7808458712892401</v>
      </c>
      <c r="Q250" s="126">
        <v>2.8682193250496999</v>
      </c>
      <c r="R250" s="123">
        <v>2.9186240813212798</v>
      </c>
      <c r="S250" s="124">
        <v>2.9892265941071501</v>
      </c>
      <c r="T250" s="124">
        <v>3.05920625846159</v>
      </c>
      <c r="U250" s="124">
        <v>3.1429989083247798</v>
      </c>
      <c r="V250" s="124">
        <v>3.2082279169310399</v>
      </c>
      <c r="W250" s="125">
        <v>3.3281090024778002</v>
      </c>
      <c r="X250" s="124">
        <v>3.43133406373473</v>
      </c>
      <c r="Y250" s="124">
        <v>3.56479370475332</v>
      </c>
      <c r="Z250" s="125">
        <v>3.7977275264380999</v>
      </c>
      <c r="AA250" s="124">
        <v>4.0024860753522304</v>
      </c>
      <c r="AB250" s="124">
        <v>4.1286990702295396</v>
      </c>
      <c r="AC250" s="126">
        <v>4.2347993469392904</v>
      </c>
      <c r="AD250" s="138">
        <v>4.3578728179888202</v>
      </c>
      <c r="AE250" s="127">
        <v>4.5219738438331198</v>
      </c>
      <c r="AF250" s="127">
        <v>4.7335814271592298</v>
      </c>
      <c r="AG250" s="127">
        <v>4.8966390095058703</v>
      </c>
      <c r="AH250" s="127">
        <v>5.0464306097632399</v>
      </c>
      <c r="AI250" s="128">
        <v>5.1835928663649504</v>
      </c>
      <c r="AJ250" s="127">
        <v>5.2975212676408798</v>
      </c>
      <c r="AK250" s="127">
        <v>5.5069845056292799</v>
      </c>
      <c r="AL250" s="128">
        <v>5.8311070150087296</v>
      </c>
      <c r="AM250" s="127">
        <v>6.0231534802541598</v>
      </c>
      <c r="AN250" s="127">
        <v>6.2794107922788296</v>
      </c>
      <c r="AO250" s="129">
        <v>6.5144935559687296</v>
      </c>
      <c r="AP250" s="72">
        <v>6.6612582507493912</v>
      </c>
      <c r="AQ250" s="72">
        <v>6.7953913035406961</v>
      </c>
      <c r="AR250" s="72">
        <v>7.0225930809894095</v>
      </c>
      <c r="AS250" s="72">
        <v>7.1276912842080113</v>
      </c>
      <c r="AT250" s="72">
        <v>7.2376527615258635</v>
      </c>
      <c r="AU250" s="132">
        <v>7.4</v>
      </c>
      <c r="AV250" s="73">
        <f t="shared" si="0"/>
        <v>7.5431633646407859</v>
      </c>
      <c r="AW250" s="73">
        <f t="shared" si="1"/>
        <v>7.7468371000507323</v>
      </c>
      <c r="AX250" s="73">
        <f t="shared" si="2"/>
        <v>7.9665003429788683</v>
      </c>
      <c r="AY250" s="73">
        <f t="shared" si="3"/>
        <v>8.266118018499041</v>
      </c>
      <c r="AZ250" s="73">
        <f t="shared" si="4"/>
        <v>8.5273029579664374</v>
      </c>
      <c r="BA250" s="73">
        <f t="shared" si="5"/>
        <v>8.8688698200931952</v>
      </c>
      <c r="BB250" s="73">
        <f t="shared" si="6"/>
        <v>9.2279729683150791</v>
      </c>
      <c r="BC250" s="73">
        <f t="shared" si="7"/>
        <v>9.5578390135990752</v>
      </c>
      <c r="BD250" s="73">
        <f t="shared" si="8"/>
        <v>10.017648249347845</v>
      </c>
      <c r="BE250" s="73">
        <f t="shared" si="9"/>
        <v>10.426397703721868</v>
      </c>
      <c r="BF250" s="73">
        <f t="shared" si="10"/>
        <v>10.772864613287002</v>
      </c>
      <c r="BG250" s="133">
        <f t="shared" si="11"/>
        <v>11.114854368813695</v>
      </c>
      <c r="BS250" s="133">
        <f t="shared" si="12"/>
        <v>18.226425140482888</v>
      </c>
      <c r="BT250" s="134"/>
    </row>
    <row r="251" spans="2:72" ht="15" hidden="1" customHeight="1" x14ac:dyDescent="0.35">
      <c r="B251" s="135">
        <v>41306</v>
      </c>
      <c r="C251" s="136">
        <v>43.969303047325099</v>
      </c>
      <c r="D251" s="72">
        <v>201302</v>
      </c>
      <c r="E251" s="137">
        <v>2.2743139660951202</v>
      </c>
      <c r="F251" s="138">
        <v>2.3103823112834201</v>
      </c>
      <c r="G251" s="127">
        <v>2.35814290457142</v>
      </c>
      <c r="H251" s="127">
        <v>2.4141296914747801</v>
      </c>
      <c r="I251" s="127">
        <v>2.4782448764929699</v>
      </c>
      <c r="J251" s="127">
        <v>2.5138015010389001</v>
      </c>
      <c r="K251" s="139">
        <v>2.5437678618561699</v>
      </c>
      <c r="L251" s="127">
        <v>2.58783269494926</v>
      </c>
      <c r="M251" s="127">
        <v>2.6241466660458999</v>
      </c>
      <c r="N251" s="139">
        <v>2.6739541419033799</v>
      </c>
      <c r="O251" s="127">
        <v>2.7144573993255698</v>
      </c>
      <c r="P251" s="127">
        <v>2.7517834401371202</v>
      </c>
      <c r="Q251" s="140">
        <v>2.8382437598722001</v>
      </c>
      <c r="R251" s="138">
        <v>2.8881217394626302</v>
      </c>
      <c r="S251" s="127">
        <v>2.9579863901871</v>
      </c>
      <c r="T251" s="127">
        <v>3.02723470182677</v>
      </c>
      <c r="U251" s="127">
        <v>3.1101516404026599</v>
      </c>
      <c r="V251" s="127">
        <v>3.1746989450744101</v>
      </c>
      <c r="W251" s="139">
        <v>3.2933271615459301</v>
      </c>
      <c r="X251" s="127">
        <v>3.3954734247051599</v>
      </c>
      <c r="Y251" s="127">
        <v>3.5275382880883699</v>
      </c>
      <c r="Z251" s="139">
        <v>3.7580377342381501</v>
      </c>
      <c r="AA251" s="127">
        <v>3.9606563654775599</v>
      </c>
      <c r="AB251" s="127">
        <v>4.0855503169256702</v>
      </c>
      <c r="AC251" s="140">
        <v>4.1905417468564901</v>
      </c>
      <c r="AD251" s="138">
        <v>4.3123289854269098</v>
      </c>
      <c r="AE251" s="127">
        <v>4.4747150026061098</v>
      </c>
      <c r="AF251" s="127">
        <v>4.68411108946448</v>
      </c>
      <c r="AG251" s="127">
        <v>4.8454645681030701</v>
      </c>
      <c r="AH251" s="127">
        <v>4.9936907065293497</v>
      </c>
      <c r="AI251" s="128">
        <v>5.1294194897119398</v>
      </c>
      <c r="AJ251" s="127">
        <v>5.2421572330112802</v>
      </c>
      <c r="AK251" s="127">
        <v>5.4494313849392899</v>
      </c>
      <c r="AL251" s="128">
        <v>5.77016651200785</v>
      </c>
      <c r="AM251" s="127">
        <v>5.9602059127007898</v>
      </c>
      <c r="AN251" s="127">
        <v>6.2137850969784996</v>
      </c>
      <c r="AO251" s="129">
        <v>6.4464110266865697</v>
      </c>
      <c r="AP251" s="72">
        <v>6.5916418936195083</v>
      </c>
      <c r="AQ251" s="72">
        <v>6.7243731309947847</v>
      </c>
      <c r="AR251" s="72">
        <v>6.9492004381131167</v>
      </c>
      <c r="AS251" s="72">
        <v>7.0532002671547147</v>
      </c>
      <c r="AT251" s="72">
        <v>7.1620125445485696</v>
      </c>
      <c r="AU251" s="132">
        <v>7.3227000000000002</v>
      </c>
      <c r="AV251" s="73">
        <f t="shared" si="0"/>
        <v>7.4643302771196947</v>
      </c>
      <c r="AW251" s="73">
        <f t="shared" si="1"/>
        <v>7.6658754321671116</v>
      </c>
      <c r="AX251" s="73">
        <f t="shared" si="2"/>
        <v>7.8832429894766527</v>
      </c>
      <c r="AY251" s="73">
        <f t="shared" si="3"/>
        <v>8.1797293810387099</v>
      </c>
      <c r="AZ251" s="73">
        <f t="shared" si="4"/>
        <v>8.438184694459725</v>
      </c>
      <c r="BA251" s="73">
        <f t="shared" si="5"/>
        <v>8.7761818645309511</v>
      </c>
      <c r="BB251" s="73">
        <f t="shared" si="6"/>
        <v>9.1315320501634822</v>
      </c>
      <c r="BC251" s="73">
        <f t="shared" si="7"/>
        <v>9.4579506878333177</v>
      </c>
      <c r="BD251" s="73">
        <f t="shared" si="8"/>
        <v>9.9129544885182383</v>
      </c>
      <c r="BE251" s="73">
        <f t="shared" si="9"/>
        <v>10.31743213013239</v>
      </c>
      <c r="BF251" s="73">
        <f t="shared" si="10"/>
        <v>10.660278137579331</v>
      </c>
      <c r="BG251" s="133">
        <f t="shared" si="11"/>
        <v>10.998693781420318</v>
      </c>
      <c r="BS251" s="133">
        <f t="shared" si="12"/>
        <v>18.035942010416839</v>
      </c>
      <c r="BT251" s="134"/>
    </row>
    <row r="252" spans="2:72" ht="15" hidden="1" customHeight="1" x14ac:dyDescent="0.35">
      <c r="B252" s="135">
        <v>41334</v>
      </c>
      <c r="C252" s="136">
        <v>44.412250384767297</v>
      </c>
      <c r="D252" s="72">
        <v>201303</v>
      </c>
      <c r="E252" s="137">
        <v>2.2516310057168001</v>
      </c>
      <c r="F252" s="138">
        <v>2.2873396218364599</v>
      </c>
      <c r="G252" s="127">
        <v>2.3346238729565201</v>
      </c>
      <c r="H252" s="127">
        <v>2.3900522734242502</v>
      </c>
      <c r="I252" s="127">
        <v>2.4535280031064102</v>
      </c>
      <c r="J252" s="127">
        <v>2.48873000224979</v>
      </c>
      <c r="K252" s="139">
        <v>2.5183974923811099</v>
      </c>
      <c r="L252" s="127">
        <v>2.5620228431168699</v>
      </c>
      <c r="M252" s="127">
        <v>2.5979746353851501</v>
      </c>
      <c r="N252" s="139">
        <v>2.6472853544103501</v>
      </c>
      <c r="O252" s="127">
        <v>2.6873846509911599</v>
      </c>
      <c r="P252" s="127">
        <v>2.7243384190569899</v>
      </c>
      <c r="Q252" s="140">
        <v>2.8099364233703201</v>
      </c>
      <c r="R252" s="138">
        <v>2.8593169429566898</v>
      </c>
      <c r="S252" s="127">
        <v>2.9284847958213098</v>
      </c>
      <c r="T252" s="127">
        <v>2.9970424566833702</v>
      </c>
      <c r="U252" s="127">
        <v>3.07913241988979</v>
      </c>
      <c r="V252" s="127">
        <v>3.1430359594630399</v>
      </c>
      <c r="W252" s="139">
        <v>3.2604810327212301</v>
      </c>
      <c r="X252" s="127">
        <v>3.3616085360809902</v>
      </c>
      <c r="Y252" s="127">
        <v>3.4923562453209498</v>
      </c>
      <c r="Z252" s="139">
        <v>3.72055679611934</v>
      </c>
      <c r="AA252" s="127">
        <v>3.9211546024186501</v>
      </c>
      <c r="AB252" s="127">
        <v>4.0448029190975898</v>
      </c>
      <c r="AC252" s="140">
        <v>4.1487472128454996</v>
      </c>
      <c r="AD252" s="138">
        <v>4.2693198015706297</v>
      </c>
      <c r="AE252" s="127">
        <v>4.4300862553788098</v>
      </c>
      <c r="AF252" s="127">
        <v>4.6373939220751597</v>
      </c>
      <c r="AG252" s="127">
        <v>4.7971381354067404</v>
      </c>
      <c r="AH252" s="127">
        <v>4.9438859345733297</v>
      </c>
      <c r="AI252" s="128">
        <v>5.0782610213634998</v>
      </c>
      <c r="AJ252" s="127">
        <v>5.1898743703168799</v>
      </c>
      <c r="AK252" s="127">
        <v>5.3950812652848903</v>
      </c>
      <c r="AL252" s="128">
        <v>5.7126175278661098</v>
      </c>
      <c r="AM252" s="127">
        <v>5.9007615630728001</v>
      </c>
      <c r="AN252" s="127">
        <v>6.1518116653171999</v>
      </c>
      <c r="AO252" s="129">
        <v>6.38211749110594</v>
      </c>
      <c r="AP252" s="72">
        <v>6.5258998922379989</v>
      </c>
      <c r="AQ252" s="72">
        <v>6.6573073293626361</v>
      </c>
      <c r="AR252" s="72">
        <v>6.8798923124327702</v>
      </c>
      <c r="AS252" s="72">
        <v>6.9828548950621885</v>
      </c>
      <c r="AT252" s="72">
        <v>7.0905819288997041</v>
      </c>
      <c r="AU252" s="132">
        <v>7.2496999999999998</v>
      </c>
      <c r="AV252" s="73">
        <f t="shared" si="0"/>
        <v>7.3898844835966226</v>
      </c>
      <c r="AW252" s="73">
        <f t="shared" si="1"/>
        <v>7.5894195200612344</v>
      </c>
      <c r="AX252" s="73">
        <f t="shared" si="2"/>
        <v>7.8046191534326175</v>
      </c>
      <c r="AY252" s="73">
        <f t="shared" si="3"/>
        <v>8.0981485262308777</v>
      </c>
      <c r="AZ252" s="73">
        <f t="shared" si="4"/>
        <v>8.35402612535154</v>
      </c>
      <c r="BA252" s="73">
        <f t="shared" si="5"/>
        <v>8.6886522672661428</v>
      </c>
      <c r="BB252" s="73">
        <f t="shared" si="6"/>
        <v>9.0404583537543637</v>
      </c>
      <c r="BC252" s="73">
        <f t="shared" si="7"/>
        <v>9.3636214422188626</v>
      </c>
      <c r="BD252" s="73">
        <f t="shared" si="8"/>
        <v>9.8140872444845773</v>
      </c>
      <c r="BE252" s="73">
        <f t="shared" si="9"/>
        <v>10.214530812327288</v>
      </c>
      <c r="BF252" s="73">
        <f t="shared" si="10"/>
        <v>10.553957431546079</v>
      </c>
      <c r="BG252" s="133">
        <f t="shared" si="11"/>
        <v>10.888997873565733</v>
      </c>
      <c r="BS252" s="133">
        <f t="shared" si="12"/>
        <v>17.856059828753825</v>
      </c>
      <c r="BT252" s="134"/>
    </row>
    <row r="253" spans="2:72" ht="15" hidden="1" customHeight="1" x14ac:dyDescent="0.35">
      <c r="B253" s="135">
        <v>41365</v>
      </c>
      <c r="C253" s="136">
        <v>44.838624862645403</v>
      </c>
      <c r="D253" s="72">
        <v>201304</v>
      </c>
      <c r="E253" s="137">
        <v>2.2302200459164601</v>
      </c>
      <c r="F253" s="138">
        <v>2.2655891056246502</v>
      </c>
      <c r="G253" s="127">
        <v>2.3124237265889001</v>
      </c>
      <c r="H253" s="127">
        <v>2.3673250534592198</v>
      </c>
      <c r="I253" s="127">
        <v>2.43019718677365</v>
      </c>
      <c r="J253" s="127">
        <v>2.4650644469715099</v>
      </c>
      <c r="K253" s="139">
        <v>2.4944498262965098</v>
      </c>
      <c r="L253" s="127">
        <v>2.5376603396861399</v>
      </c>
      <c r="M253" s="127">
        <v>2.5732702631592899</v>
      </c>
      <c r="N253" s="139">
        <v>2.6221120821648598</v>
      </c>
      <c r="O253" s="127">
        <v>2.66183007096258</v>
      </c>
      <c r="P253" s="127">
        <v>2.6984324423561601</v>
      </c>
      <c r="Q253" s="140">
        <v>2.78321648762173</v>
      </c>
      <c r="R253" s="138">
        <v>2.8321274434487198</v>
      </c>
      <c r="S253" s="127">
        <v>2.90063757303923</v>
      </c>
      <c r="T253" s="127">
        <v>2.9685433129972898</v>
      </c>
      <c r="U253" s="127">
        <v>3.04985267543131</v>
      </c>
      <c r="V253" s="127">
        <v>3.1131485505544698</v>
      </c>
      <c r="W253" s="139">
        <v>3.2294768281494699</v>
      </c>
      <c r="X253" s="127">
        <v>3.32964270107172</v>
      </c>
      <c r="Y253" s="127">
        <v>3.4591471186979899</v>
      </c>
      <c r="Z253" s="139">
        <v>3.6851776901315798</v>
      </c>
      <c r="AA253" s="127">
        <v>3.88386799402228</v>
      </c>
      <c r="AB253" s="127">
        <v>4.00634052784378</v>
      </c>
      <c r="AC253" s="140">
        <v>4.1092964060434696</v>
      </c>
      <c r="AD253" s="138">
        <v>4.2287224592822499</v>
      </c>
      <c r="AE253" s="127">
        <v>4.3879601705606897</v>
      </c>
      <c r="AF253" s="127">
        <v>4.5932965301882103</v>
      </c>
      <c r="AG253" s="127">
        <v>4.7515217215658003</v>
      </c>
      <c r="AH253" s="127">
        <v>4.8968740828383597</v>
      </c>
      <c r="AI253" s="128">
        <v>5.0299713849586096</v>
      </c>
      <c r="AJ253" s="127">
        <v>5.14052339263469</v>
      </c>
      <c r="AK253" s="127">
        <v>5.3437789569593797</v>
      </c>
      <c r="AL253" s="128">
        <v>5.6582957389347497</v>
      </c>
      <c r="AM253" s="127">
        <v>5.8446506957514801</v>
      </c>
      <c r="AN253" s="127">
        <v>6.0933135402110299</v>
      </c>
      <c r="AO253" s="129">
        <v>6.3214293673875499</v>
      </c>
      <c r="AP253" s="72">
        <v>6.4638445288596387</v>
      </c>
      <c r="AQ253" s="72">
        <v>6.5940024009593685</v>
      </c>
      <c r="AR253" s="72">
        <v>6.8144708035984403</v>
      </c>
      <c r="AS253" s="72">
        <v>6.9164543058581085</v>
      </c>
      <c r="AT253" s="72">
        <v>7.0231569537349365</v>
      </c>
      <c r="AU253" s="132">
        <v>7.1806999999999999</v>
      </c>
      <c r="AV253" s="73">
        <f t="shared" si="0"/>
        <v>7.319613413778467</v>
      </c>
      <c r="AW253" s="73">
        <f t="shared" si="1"/>
        <v>7.5172510538074926</v>
      </c>
      <c r="AX253" s="73">
        <f t="shared" si="2"/>
        <v>7.7304043346959581</v>
      </c>
      <c r="AY253" s="73">
        <f t="shared" si="3"/>
        <v>8.0211425105417664</v>
      </c>
      <c r="AZ253" s="73">
        <f t="shared" si="4"/>
        <v>8.2745869467797579</v>
      </c>
      <c r="BA253" s="73">
        <f t="shared" si="5"/>
        <v>8.6060310989036335</v>
      </c>
      <c r="BB253" s="73">
        <f t="shared" si="6"/>
        <v>8.9544918299778509</v>
      </c>
      <c r="BC253" s="73">
        <f t="shared" si="7"/>
        <v>9.2745819318479654</v>
      </c>
      <c r="BD253" s="73">
        <f t="shared" si="8"/>
        <v>9.7207642146741033</v>
      </c>
      <c r="BE253" s="73">
        <f t="shared" si="9"/>
        <v>10.117399928960163</v>
      </c>
      <c r="BF253" s="73">
        <f t="shared" si="10"/>
        <v>10.453598910221933</v>
      </c>
      <c r="BG253" s="133">
        <f t="shared" si="11"/>
        <v>10.785453422834255</v>
      </c>
      <c r="BS253" s="133">
        <f t="shared" si="12"/>
        <v>17.686264965290299</v>
      </c>
      <c r="BT253" s="134"/>
    </row>
    <row r="254" spans="2:72" ht="15" hidden="1" customHeight="1" x14ac:dyDescent="0.35">
      <c r="B254" s="135">
        <v>41395</v>
      </c>
      <c r="C254" s="136">
        <v>45.402102087826997</v>
      </c>
      <c r="D254" s="72">
        <v>201305</v>
      </c>
      <c r="E254" s="137">
        <v>2.20254119085847</v>
      </c>
      <c r="F254" s="138">
        <v>2.2374712916042898</v>
      </c>
      <c r="G254" s="127">
        <v>2.2837246566123199</v>
      </c>
      <c r="H254" s="127">
        <v>2.33794461310768</v>
      </c>
      <c r="I254" s="127">
        <v>2.4000364518191701</v>
      </c>
      <c r="J254" s="127">
        <v>2.4344709807970499</v>
      </c>
      <c r="K254" s="139">
        <v>2.4634916635278001</v>
      </c>
      <c r="L254" s="127">
        <v>2.5061658991006901</v>
      </c>
      <c r="M254" s="127">
        <v>2.5413338742951201</v>
      </c>
      <c r="N254" s="139">
        <v>2.5895695263749201</v>
      </c>
      <c r="O254" s="127">
        <v>2.6287945824429202</v>
      </c>
      <c r="P254" s="127">
        <v>2.6649426884672902</v>
      </c>
      <c r="Q254" s="140">
        <v>2.74867449437897</v>
      </c>
      <c r="R254" s="138">
        <v>2.7969784252356802</v>
      </c>
      <c r="S254" s="127">
        <v>2.8646382880776602</v>
      </c>
      <c r="T254" s="127">
        <v>2.9317012622569201</v>
      </c>
      <c r="U254" s="127">
        <v>3.0120015089932402</v>
      </c>
      <c r="V254" s="127">
        <v>3.0745118305310002</v>
      </c>
      <c r="W254" s="139">
        <v>3.1893963790461699</v>
      </c>
      <c r="X254" s="127">
        <v>3.2883191115511998</v>
      </c>
      <c r="Y254" s="127">
        <v>3.4162162734219699</v>
      </c>
      <c r="Z254" s="139">
        <v>3.6394416205742801</v>
      </c>
      <c r="AA254" s="127">
        <v>3.8356660152678601</v>
      </c>
      <c r="AB254" s="127">
        <v>3.9566185647638599</v>
      </c>
      <c r="AC254" s="140">
        <v>4.0582966762986503</v>
      </c>
      <c r="AD254" s="138">
        <v>4.1762405545279302</v>
      </c>
      <c r="AE254" s="127">
        <v>4.3335019955552196</v>
      </c>
      <c r="AF254" s="127">
        <v>4.5362899629975599</v>
      </c>
      <c r="AG254" s="127">
        <v>4.6925514503242001</v>
      </c>
      <c r="AH254" s="127">
        <v>4.8360998698972102</v>
      </c>
      <c r="AI254" s="128">
        <v>4.9675453256264603</v>
      </c>
      <c r="AJ254" s="127">
        <v>5.0767252924573096</v>
      </c>
      <c r="AK254" s="127">
        <v>5.2774582889685799</v>
      </c>
      <c r="AL254" s="128">
        <v>5.5880716604093896</v>
      </c>
      <c r="AM254" s="127">
        <v>5.7721137997763403</v>
      </c>
      <c r="AN254" s="127">
        <v>6.0176905349334797</v>
      </c>
      <c r="AO254" s="129">
        <v>6.2429752580992499</v>
      </c>
      <c r="AP254" s="72">
        <v>6.3836229309238988</v>
      </c>
      <c r="AQ254" s="72">
        <v>6.5121654373635893</v>
      </c>
      <c r="AR254" s="72">
        <v>6.7298976467859024</v>
      </c>
      <c r="AS254" s="72">
        <v>6.8306154503614787</v>
      </c>
      <c r="AT254" s="72">
        <v>6.9359938310969111</v>
      </c>
      <c r="AU254" s="132">
        <v>7.0915999999999997</v>
      </c>
      <c r="AV254" s="73">
        <f t="shared" si="0"/>
        <v>7.2287710239741481</v>
      </c>
      <c r="AW254" s="73">
        <f t="shared" si="1"/>
        <v>7.4239558192256441</v>
      </c>
      <c r="AX254" s="73">
        <f t="shared" si="2"/>
        <v>7.6344636935419414</v>
      </c>
      <c r="AY254" s="73">
        <f t="shared" si="3"/>
        <v>7.9215935708058236</v>
      </c>
      <c r="AZ254" s="73">
        <f t="shared" si="4"/>
        <v>8.1718925542761696</v>
      </c>
      <c r="BA254" s="73">
        <f t="shared" si="5"/>
        <v>8.4992232133556023</v>
      </c>
      <c r="BB254" s="73">
        <f t="shared" si="6"/>
        <v>8.8433592617212806</v>
      </c>
      <c r="BC254" s="73">
        <f t="shared" si="7"/>
        <v>9.159476783598052</v>
      </c>
      <c r="BD254" s="73">
        <f t="shared" si="8"/>
        <v>9.6001215793235772</v>
      </c>
      <c r="BE254" s="73">
        <f t="shared" si="9"/>
        <v>9.9918347199529922</v>
      </c>
      <c r="BF254" s="73">
        <f t="shared" si="10"/>
        <v>10.323861196851333</v>
      </c>
      <c r="BG254" s="133">
        <f t="shared" si="11"/>
        <v>10.65159712350988</v>
      </c>
      <c r="BS254" s="133">
        <f t="shared" si="12"/>
        <v>17.466763949958672</v>
      </c>
      <c r="BT254" s="134"/>
    </row>
    <row r="255" spans="2:72" ht="15" hidden="1" customHeight="1" x14ac:dyDescent="0.35">
      <c r="B255" s="135">
        <v>41426</v>
      </c>
      <c r="C255" s="136">
        <v>46.013037956305901</v>
      </c>
      <c r="D255" s="72">
        <v>201306</v>
      </c>
      <c r="E255" s="137">
        <v>2.17329705756356</v>
      </c>
      <c r="F255" s="138">
        <v>2.2077633755994599</v>
      </c>
      <c r="G255" s="127">
        <v>2.2534026138082899</v>
      </c>
      <c r="H255" s="127">
        <v>2.3069026674743398</v>
      </c>
      <c r="I255" s="127">
        <v>2.3681700848241101</v>
      </c>
      <c r="J255" s="127">
        <v>2.4021474110220602</v>
      </c>
      <c r="K255" s="139">
        <v>2.43078277305252</v>
      </c>
      <c r="L255" s="127">
        <v>2.4728904035428099</v>
      </c>
      <c r="M255" s="127">
        <v>2.5075914376609298</v>
      </c>
      <c r="N255" s="139">
        <v>2.5551866432215702</v>
      </c>
      <c r="O255" s="127">
        <v>2.5938908905197202</v>
      </c>
      <c r="P255" s="127">
        <v>2.62955904182845</v>
      </c>
      <c r="Q255" s="140">
        <v>2.7121791027687898</v>
      </c>
      <c r="R255" s="138">
        <v>2.75984168053821</v>
      </c>
      <c r="S255" s="127">
        <v>2.8266031928495101</v>
      </c>
      <c r="T255" s="127">
        <v>2.8927757416582001</v>
      </c>
      <c r="U255" s="127">
        <v>2.9720098057828599</v>
      </c>
      <c r="V255" s="127">
        <v>3.03369014957357</v>
      </c>
      <c r="W255" s="139">
        <v>3.1470493240960802</v>
      </c>
      <c r="X255" s="127">
        <v>3.2446586148424399</v>
      </c>
      <c r="Y255" s="127">
        <v>3.3708576283810401</v>
      </c>
      <c r="Z255" s="139">
        <v>3.5911191118680499</v>
      </c>
      <c r="AA255" s="127">
        <v>3.7847381467263799</v>
      </c>
      <c r="AB255" s="127">
        <v>3.9040847546424899</v>
      </c>
      <c r="AC255" s="140">
        <v>4.0044128400078502</v>
      </c>
      <c r="AD255" s="138">
        <v>4.1207907241433199</v>
      </c>
      <c r="AE255" s="127">
        <v>4.2759641340533596</v>
      </c>
      <c r="AF255" s="127">
        <v>4.4760595941432397</v>
      </c>
      <c r="AG255" s="127">
        <v>4.6302463271891403</v>
      </c>
      <c r="AH255" s="127">
        <v>4.7718887896187896</v>
      </c>
      <c r="AI255" s="128">
        <v>4.9015889847171197</v>
      </c>
      <c r="AJ255" s="127">
        <v>5.0093193198605501</v>
      </c>
      <c r="AK255" s="127">
        <v>5.2073870937957203</v>
      </c>
      <c r="AL255" s="128">
        <v>5.5138763113386204</v>
      </c>
      <c r="AM255" s="127">
        <v>5.6954748401715696</v>
      </c>
      <c r="AN255" s="127">
        <v>5.93779094219874</v>
      </c>
      <c r="AO255" s="129">
        <v>6.1600844584345698</v>
      </c>
      <c r="AP255" s="72">
        <v>6.2988646886394033</v>
      </c>
      <c r="AQ255" s="72">
        <v>6.4257004782158704</v>
      </c>
      <c r="AR255" s="72">
        <v>6.6405417588413149</v>
      </c>
      <c r="AS255" s="72">
        <v>6.7399222866895823</v>
      </c>
      <c r="AT255" s="72">
        <v>6.8439015111116532</v>
      </c>
      <c r="AU255" s="132">
        <v>6.9973999999999998</v>
      </c>
      <c r="AV255" s="73">
        <f t="shared" si="0"/>
        <v>7.1327913690824083</v>
      </c>
      <c r="AW255" s="73">
        <f t="shared" si="1"/>
        <v>7.3253846077295757</v>
      </c>
      <c r="AX255" s="73">
        <f t="shared" si="2"/>
        <v>7.5330974740062135</v>
      </c>
      <c r="AY255" s="73">
        <f t="shared" si="3"/>
        <v>7.8164149983213713</v>
      </c>
      <c r="AZ255" s="73">
        <f t="shared" si="4"/>
        <v>8.0633906492399525</v>
      </c>
      <c r="BA255" s="73">
        <f t="shared" si="5"/>
        <v>8.386375191449762</v>
      </c>
      <c r="BB255" s="73">
        <f t="shared" si="6"/>
        <v>8.7259419902087778</v>
      </c>
      <c r="BC255" s="73">
        <f t="shared" si="7"/>
        <v>9.0378622770985313</v>
      </c>
      <c r="BD255" s="73">
        <f t="shared" si="8"/>
        <v>9.4726564330288117</v>
      </c>
      <c r="BE255" s="73">
        <f t="shared" si="9"/>
        <v>9.8591686215282621</v>
      </c>
      <c r="BF255" s="73">
        <f t="shared" si="10"/>
        <v>10.186786633064795</v>
      </c>
      <c r="BG255" s="133">
        <f t="shared" si="11"/>
        <v>10.510171061933194</v>
      </c>
      <c r="BS255" s="133">
        <f t="shared" si="12"/>
        <v>17.234849843061031</v>
      </c>
      <c r="BT255" s="134"/>
    </row>
    <row r="256" spans="2:72" ht="15" hidden="1" customHeight="1" x14ac:dyDescent="0.35">
      <c r="B256" s="135">
        <v>41456</v>
      </c>
      <c r="C256" s="136">
        <v>46.5343297207787</v>
      </c>
      <c r="D256" s="72">
        <v>201307</v>
      </c>
      <c r="E256" s="137">
        <v>2.1489511206034999</v>
      </c>
      <c r="F256" s="138">
        <v>2.1830313364251501</v>
      </c>
      <c r="G256" s="127">
        <v>2.2281593099578201</v>
      </c>
      <c r="H256" s="127">
        <v>2.28106003969372</v>
      </c>
      <c r="I256" s="127">
        <v>2.3416411207346499</v>
      </c>
      <c r="J256" s="127">
        <v>2.3752378225541602</v>
      </c>
      <c r="K256" s="139">
        <v>2.4035524025192401</v>
      </c>
      <c r="L256" s="127">
        <v>2.4451883304809301</v>
      </c>
      <c r="M256" s="127">
        <v>2.4795006330236</v>
      </c>
      <c r="N256" s="139">
        <v>2.5265626625648201</v>
      </c>
      <c r="O256" s="127">
        <v>2.56483333307165</v>
      </c>
      <c r="P256" s="127">
        <v>2.6001019188629901</v>
      </c>
      <c r="Q256" s="140">
        <v>2.68179644466385</v>
      </c>
      <c r="R256" s="138">
        <v>2.7289250916898098</v>
      </c>
      <c r="S256" s="127">
        <v>2.7949387211636298</v>
      </c>
      <c r="T256" s="127">
        <v>2.8603699848837598</v>
      </c>
      <c r="U256" s="127">
        <v>2.9387164448387302</v>
      </c>
      <c r="V256" s="127">
        <v>2.99970582659257</v>
      </c>
      <c r="W256" s="139">
        <v>3.1117951170432501</v>
      </c>
      <c r="X256" s="127">
        <v>3.2083109587229202</v>
      </c>
      <c r="Y256" s="127">
        <v>3.3330962523941201</v>
      </c>
      <c r="Z256" s="139">
        <v>3.55089029951617</v>
      </c>
      <c r="AA256" s="127">
        <v>3.7423403548507301</v>
      </c>
      <c r="AB256" s="127">
        <v>3.8603500056386699</v>
      </c>
      <c r="AC256" s="140">
        <v>3.9595541851702101</v>
      </c>
      <c r="AD256" s="138">
        <v>4.0746283687274101</v>
      </c>
      <c r="AE256" s="127">
        <v>4.2280634787385001</v>
      </c>
      <c r="AF256" s="127">
        <v>4.4259174084124604</v>
      </c>
      <c r="AG256" s="127">
        <v>4.5783768946147996</v>
      </c>
      <c r="AH256" s="127">
        <v>4.7184326349490098</v>
      </c>
      <c r="AI256" s="128">
        <v>4.8466798888755003</v>
      </c>
      <c r="AJ256" s="127">
        <v>4.9532033959238202</v>
      </c>
      <c r="AK256" s="127">
        <v>5.1490523542022597</v>
      </c>
      <c r="AL256" s="128">
        <v>5.4521081859853702</v>
      </c>
      <c r="AM256" s="127">
        <v>5.6316723926718799</v>
      </c>
      <c r="AN256" s="127">
        <v>5.8712739957658</v>
      </c>
      <c r="AO256" s="129">
        <v>6.0910773121856101</v>
      </c>
      <c r="AP256" s="72">
        <v>6.2283028838939893</v>
      </c>
      <c r="AQ256" s="72">
        <v>6.3537178202435296</v>
      </c>
      <c r="AR256" s="72">
        <v>6.5661523832707873</v>
      </c>
      <c r="AS256" s="72">
        <v>6.6644196201137449</v>
      </c>
      <c r="AT256" s="72">
        <v>6.7672340375278983</v>
      </c>
      <c r="AU256" s="132">
        <v>6.9191000000000003</v>
      </c>
      <c r="AV256" s="73">
        <f t="shared" si="0"/>
        <v>7.0528876631363646</v>
      </c>
      <c r="AW256" s="73">
        <f t="shared" si="1"/>
        <v>7.2433234135420062</v>
      </c>
      <c r="AX256" s="73">
        <f t="shared" si="2"/>
        <v>7.4487094168936849</v>
      </c>
      <c r="AY256" s="73">
        <f t="shared" si="3"/>
        <v>7.7288531318289184</v>
      </c>
      <c r="AZ256" s="73">
        <f t="shared" si="4"/>
        <v>7.9730620861254211</v>
      </c>
      <c r="BA256" s="73">
        <f t="shared" si="5"/>
        <v>8.2924284569139104</v>
      </c>
      <c r="BB256" s="73">
        <f t="shared" si="6"/>
        <v>8.6281913247526028</v>
      </c>
      <c r="BC256" s="73">
        <f t="shared" si="7"/>
        <v>8.9366173853861</v>
      </c>
      <c r="BD256" s="73">
        <f t="shared" si="8"/>
        <v>9.3665408444762761</v>
      </c>
      <c r="BE256" s="73">
        <f t="shared" si="9"/>
        <v>9.7487232054711264</v>
      </c>
      <c r="BF256" s="73">
        <f t="shared" si="10"/>
        <v>10.072671140048742</v>
      </c>
      <c r="BG256" s="133">
        <f t="shared" si="11"/>
        <v>10.39243291784342</v>
      </c>
      <c r="BS256" s="133">
        <f t="shared" si="12"/>
        <v>17.041779794797257</v>
      </c>
      <c r="BT256" s="134"/>
    </row>
    <row r="257" spans="2:72" ht="15" hidden="1" customHeight="1" x14ac:dyDescent="0.35">
      <c r="B257" s="135">
        <v>41487</v>
      </c>
      <c r="C257" s="136">
        <v>47.060894667840202</v>
      </c>
      <c r="D257" s="72">
        <v>201308</v>
      </c>
      <c r="E257" s="137">
        <v>2.1249064792713499</v>
      </c>
      <c r="F257" s="138">
        <v>2.15860537112611</v>
      </c>
      <c r="G257" s="127">
        <v>2.2032284071908101</v>
      </c>
      <c r="H257" s="127">
        <v>2.2555372299910301</v>
      </c>
      <c r="I257" s="127">
        <v>2.3154404685481702</v>
      </c>
      <c r="J257" s="127">
        <v>2.3486612564451002</v>
      </c>
      <c r="K257" s="139">
        <v>2.37665902421598</v>
      </c>
      <c r="L257" s="127">
        <v>2.4178290872518602</v>
      </c>
      <c r="M257" s="127">
        <v>2.4517574690063899</v>
      </c>
      <c r="N257" s="139">
        <v>2.49829292090243</v>
      </c>
      <c r="O257" s="127">
        <v>2.5361353803917699</v>
      </c>
      <c r="P257" s="127">
        <v>2.5710093455295802</v>
      </c>
      <c r="Q257" s="140">
        <v>2.6517897902455601</v>
      </c>
      <c r="R257" s="138">
        <v>2.6983911142424599</v>
      </c>
      <c r="S257" s="127">
        <v>2.76366611637919</v>
      </c>
      <c r="T257" s="127">
        <v>2.82836526886005</v>
      </c>
      <c r="U257" s="127">
        <v>2.9058351092813202</v>
      </c>
      <c r="V257" s="127">
        <v>2.96614208006952</v>
      </c>
      <c r="W257" s="139">
        <v>3.0769772020283099</v>
      </c>
      <c r="X257" s="127">
        <v>3.1724131267318301</v>
      </c>
      <c r="Y257" s="127">
        <v>3.2958021961701598</v>
      </c>
      <c r="Z257" s="139">
        <v>3.5111593429378298</v>
      </c>
      <c r="AA257" s="127">
        <v>3.7004672611761098</v>
      </c>
      <c r="AB257" s="127">
        <v>3.8171565004853001</v>
      </c>
      <c r="AC257" s="140">
        <v>3.9152506831943801</v>
      </c>
      <c r="AD257" s="138">
        <v>4.0290373002528801</v>
      </c>
      <c r="AE257" s="127">
        <v>4.1807556228728604</v>
      </c>
      <c r="AF257" s="127">
        <v>4.3763957624193699</v>
      </c>
      <c r="AG257" s="127">
        <v>4.5271493774977598</v>
      </c>
      <c r="AH257" s="127">
        <v>4.6656380323777897</v>
      </c>
      <c r="AI257" s="128">
        <v>4.7924503261542197</v>
      </c>
      <c r="AJ257" s="127">
        <v>4.8977819403316998</v>
      </c>
      <c r="AK257" s="127">
        <v>5.0914395421330596</v>
      </c>
      <c r="AL257" s="128">
        <v>5.3911044783723003</v>
      </c>
      <c r="AM257" s="127">
        <v>5.5686595388737299</v>
      </c>
      <c r="AN257" s="127">
        <v>5.80558023659305</v>
      </c>
      <c r="AO257" s="129">
        <v>6.0229241709188397</v>
      </c>
      <c r="AP257" s="72">
        <v>6.1586143239656703</v>
      </c>
      <c r="AQ257" s="72">
        <v>6.2826259910024254</v>
      </c>
      <c r="AR257" s="72">
        <v>6.4926836210107943</v>
      </c>
      <c r="AS257" s="72">
        <v>6.5898513444949147</v>
      </c>
      <c r="AT257" s="72">
        <v>6.6915153700891734</v>
      </c>
      <c r="AU257" s="132">
        <v>6.8415999999999997</v>
      </c>
      <c r="AV257" s="73">
        <f t="shared" si="0"/>
        <v>6.9739728136592678</v>
      </c>
      <c r="AW257" s="73">
        <f t="shared" si="1"/>
        <v>7.1622777760393364</v>
      </c>
      <c r="AX257" s="73">
        <f t="shared" si="2"/>
        <v>7.365365712795696</v>
      </c>
      <c r="AY257" s="73">
        <f t="shared" si="3"/>
        <v>7.6423748961529459</v>
      </c>
      <c r="AZ257" s="73">
        <f t="shared" si="4"/>
        <v>7.8838513933638206</v>
      </c>
      <c r="BA257" s="73">
        <f t="shared" si="5"/>
        <v>8.1996443697807333</v>
      </c>
      <c r="BB257" s="73">
        <f t="shared" si="6"/>
        <v>8.5316503826344832</v>
      </c>
      <c r="BC257" s="73">
        <f t="shared" si="7"/>
        <v>8.8366254601654255</v>
      </c>
      <c r="BD257" s="73">
        <f t="shared" si="8"/>
        <v>9.2617385002214085</v>
      </c>
      <c r="BE257" s="73">
        <f t="shared" si="9"/>
        <v>9.6396446179339002</v>
      </c>
      <c r="BF257" s="73">
        <f t="shared" si="10"/>
        <v>9.9599678949646187</v>
      </c>
      <c r="BG257" s="133">
        <f t="shared" si="11"/>
        <v>10.276151854173715</v>
      </c>
      <c r="BS257" s="133">
        <f t="shared" si="12"/>
        <v>16.851099104623014</v>
      </c>
      <c r="BT257" s="134"/>
    </row>
    <row r="258" spans="2:72" ht="15" hidden="1" customHeight="1" x14ac:dyDescent="0.35">
      <c r="B258" s="135">
        <v>41518</v>
      </c>
      <c r="C258" s="136">
        <v>47.575406626127602</v>
      </c>
      <c r="D258" s="72">
        <v>201309</v>
      </c>
      <c r="E258" s="137">
        <v>2.1019263331967299</v>
      </c>
      <c r="F258" s="138">
        <v>2.1352607829149002</v>
      </c>
      <c r="G258" s="127">
        <v>2.1794012359120298</v>
      </c>
      <c r="H258" s="127">
        <v>2.23114435645634</v>
      </c>
      <c r="I258" s="127">
        <v>2.2903997617154901</v>
      </c>
      <c r="J258" s="127">
        <v>2.3232612780086801</v>
      </c>
      <c r="K258" s="139">
        <v>2.3509562593748798</v>
      </c>
      <c r="L258" s="127">
        <v>2.3916810820805701</v>
      </c>
      <c r="M258" s="127">
        <v>2.4252425398427202</v>
      </c>
      <c r="N258" s="139">
        <v>2.4712747265397299</v>
      </c>
      <c r="O258" s="127">
        <v>2.50870793260763</v>
      </c>
      <c r="P258" s="127">
        <v>2.5432047475880601</v>
      </c>
      <c r="Q258" s="140">
        <v>2.6231115790708599</v>
      </c>
      <c r="R258" s="138">
        <v>2.6692089254842002</v>
      </c>
      <c r="S258" s="127">
        <v>2.73377800051367</v>
      </c>
      <c r="T258" s="127">
        <v>2.79777745350684</v>
      </c>
      <c r="U258" s="127">
        <v>2.87440948376253</v>
      </c>
      <c r="V258" s="127">
        <v>2.9340642550249898</v>
      </c>
      <c r="W258" s="139">
        <v>3.0437007325645302</v>
      </c>
      <c r="X258" s="127">
        <v>3.1381045499673901</v>
      </c>
      <c r="Y258" s="127">
        <v>3.2601592082834601</v>
      </c>
      <c r="Z258" s="139">
        <v>3.47318734022662</v>
      </c>
      <c r="AA258" s="127">
        <v>3.6604479572511202</v>
      </c>
      <c r="AB258" s="127">
        <v>3.7758752418386101</v>
      </c>
      <c r="AC258" s="140">
        <v>3.8729085690843101</v>
      </c>
      <c r="AD258" s="138">
        <v>3.9854646223006598</v>
      </c>
      <c r="AE258" s="127">
        <v>4.1355421624909097</v>
      </c>
      <c r="AF258" s="127">
        <v>4.3290665199883298</v>
      </c>
      <c r="AG258" s="127">
        <v>4.4781897856233099</v>
      </c>
      <c r="AH258" s="127">
        <v>4.6151807324630703</v>
      </c>
      <c r="AI258" s="128">
        <v>4.7406215941019196</v>
      </c>
      <c r="AJ258" s="127">
        <v>4.8448140824384804</v>
      </c>
      <c r="AK258" s="127">
        <v>5.0363773426670297</v>
      </c>
      <c r="AL258" s="128">
        <v>5.3328015038060999</v>
      </c>
      <c r="AM258" s="127">
        <v>5.5084363662816802</v>
      </c>
      <c r="AN258" s="127">
        <v>5.7427948466541201</v>
      </c>
      <c r="AO258" s="129">
        <v>5.9577882797188204</v>
      </c>
      <c r="AP258" s="72">
        <v>6.0920109895777594</v>
      </c>
      <c r="AQ258" s="72">
        <v>6.2146815123094541</v>
      </c>
      <c r="AR258" s="72">
        <v>6.4224674399776163</v>
      </c>
      <c r="AS258" s="72">
        <v>6.5185843273420376</v>
      </c>
      <c r="AT258" s="72">
        <v>6.6191488908275025</v>
      </c>
      <c r="AU258" s="132">
        <v>6.7676999999999996</v>
      </c>
      <c r="AV258" s="73">
        <f t="shared" si="0"/>
        <v>6.8985516525203456</v>
      </c>
      <c r="AW258" s="73">
        <f t="shared" si="1"/>
        <v>7.0848201603155747</v>
      </c>
      <c r="AX258" s="73">
        <f t="shared" si="2"/>
        <v>7.2857117696108524</v>
      </c>
      <c r="AY258" s="73">
        <f t="shared" si="3"/>
        <v>7.5597251921853781</v>
      </c>
      <c r="AZ258" s="73">
        <f t="shared" si="4"/>
        <v>7.7985902026161877</v>
      </c>
      <c r="BA258" s="73">
        <f t="shared" si="5"/>
        <v>8.1109679846242209</v>
      </c>
      <c r="BB258" s="73">
        <f t="shared" si="6"/>
        <v>8.4393834645545436</v>
      </c>
      <c r="BC258" s="73">
        <f t="shared" si="7"/>
        <v>8.7410603396002724</v>
      </c>
      <c r="BD258" s="73">
        <f t="shared" si="8"/>
        <v>9.1615759256722775</v>
      </c>
      <c r="BE258" s="73">
        <f t="shared" si="9"/>
        <v>9.5353951163259847</v>
      </c>
      <c r="BF258" s="73">
        <f t="shared" si="10"/>
        <v>9.8522542052763917</v>
      </c>
      <c r="BG258" s="133">
        <f t="shared" si="11"/>
        <v>10.165018741729734</v>
      </c>
      <c r="BS258" s="133">
        <f t="shared" si="12"/>
        <v>16.66886015777073</v>
      </c>
      <c r="BT258" s="134"/>
    </row>
    <row r="259" spans="2:72" ht="15" hidden="1" customHeight="1" x14ac:dyDescent="0.35">
      <c r="B259" s="135">
        <v>41548</v>
      </c>
      <c r="C259" s="136">
        <v>48.117791120954799</v>
      </c>
      <c r="D259" s="72">
        <v>201310</v>
      </c>
      <c r="E259" s="137">
        <v>2.0782333866620699</v>
      </c>
      <c r="F259" s="138">
        <v>2.1111920899411398</v>
      </c>
      <c r="G259" s="127">
        <v>2.1548349910610498</v>
      </c>
      <c r="H259" s="127">
        <v>2.2059948623405101</v>
      </c>
      <c r="I259" s="127">
        <v>2.2645823397439</v>
      </c>
      <c r="J259" s="127">
        <v>2.2970734405109701</v>
      </c>
      <c r="K259" s="139">
        <v>2.3244562436136298</v>
      </c>
      <c r="L259" s="127">
        <v>2.36472201548021</v>
      </c>
      <c r="M259" s="127">
        <v>2.3979051679650398</v>
      </c>
      <c r="N259" s="139">
        <v>2.4434184791329399</v>
      </c>
      <c r="O259" s="127">
        <v>2.48042973751601</v>
      </c>
      <c r="P259" s="127">
        <v>2.5145377038579002</v>
      </c>
      <c r="Q259" s="140">
        <v>2.5935438242852502</v>
      </c>
      <c r="R259" s="138">
        <v>2.6391215606881402</v>
      </c>
      <c r="S259" s="127">
        <v>2.70296281209301</v>
      </c>
      <c r="T259" s="127">
        <v>2.7662408622500898</v>
      </c>
      <c r="U259" s="127">
        <v>2.84200909506102</v>
      </c>
      <c r="V259" s="127">
        <v>2.90099143680788</v>
      </c>
      <c r="W259" s="139">
        <v>3.0093920902561702</v>
      </c>
      <c r="X259" s="127">
        <v>3.10273178635132</v>
      </c>
      <c r="Y259" s="127">
        <v>3.22341064264802</v>
      </c>
      <c r="Z259" s="139">
        <v>3.43403751815283</v>
      </c>
      <c r="AA259" s="127">
        <v>3.6191873305705502</v>
      </c>
      <c r="AB259" s="127">
        <v>3.7333135169990999</v>
      </c>
      <c r="AC259" s="140">
        <v>3.8292530830609701</v>
      </c>
      <c r="AD259" s="138">
        <v>3.9405404026833399</v>
      </c>
      <c r="AE259" s="127">
        <v>4.0889262664910104</v>
      </c>
      <c r="AF259" s="127">
        <v>4.28026921440099</v>
      </c>
      <c r="AG259" s="127">
        <v>4.4277115602511099</v>
      </c>
      <c r="AH259" s="127">
        <v>4.5631583429934297</v>
      </c>
      <c r="AI259" s="128">
        <v>4.68718523327603</v>
      </c>
      <c r="AJ259" s="127">
        <v>4.7902032622528701</v>
      </c>
      <c r="AK259" s="127">
        <v>4.97960721841309</v>
      </c>
      <c r="AL259" s="128">
        <v>5.2726900817671103</v>
      </c>
      <c r="AM259" s="127">
        <v>5.4463451853232101</v>
      </c>
      <c r="AN259" s="127">
        <v>5.6780619732358701</v>
      </c>
      <c r="AO259" s="129">
        <v>5.8906319969572101</v>
      </c>
      <c r="AP259" s="72">
        <v>6.0233417463292902</v>
      </c>
      <c r="AQ259" s="72">
        <v>6.1446295250082752</v>
      </c>
      <c r="AR259" s="72">
        <v>6.3500732864467535</v>
      </c>
      <c r="AS259" s="72">
        <v>6.4451067427520368</v>
      </c>
      <c r="AT259" s="72">
        <v>6.5445377409034968</v>
      </c>
      <c r="AU259" s="132">
        <v>6.6913999999999998</v>
      </c>
      <c r="AV259" s="73">
        <f t="shared" si="0"/>
        <v>6.8207910702923282</v>
      </c>
      <c r="AW259" s="73">
        <f t="shared" si="1"/>
        <v>7.0049599565515486</v>
      </c>
      <c r="AX259" s="73">
        <f t="shared" si="2"/>
        <v>7.2035871124817756</v>
      </c>
      <c r="AY259" s="73">
        <f t="shared" si="3"/>
        <v>7.4745118514672031</v>
      </c>
      <c r="AZ259" s="73">
        <f t="shared" si="4"/>
        <v>7.7106843717608671</v>
      </c>
      <c r="BA259" s="73">
        <f t="shared" si="5"/>
        <v>8.0195410265196525</v>
      </c>
      <c r="BB259" s="73">
        <f t="shared" si="6"/>
        <v>8.3442546020186654</v>
      </c>
      <c r="BC259" s="73">
        <f t="shared" si="7"/>
        <v>8.6425309706059537</v>
      </c>
      <c r="BD259" s="73">
        <f t="shared" si="8"/>
        <v>9.0583064984083403</v>
      </c>
      <c r="BE259" s="73">
        <f t="shared" si="9"/>
        <v>9.4279119932926427</v>
      </c>
      <c r="BF259" s="73">
        <f t="shared" si="10"/>
        <v>9.7411994416317906</v>
      </c>
      <c r="BG259" s="133">
        <f t="shared" si="11"/>
        <v>10.05043849133372</v>
      </c>
      <c r="BS259" s="133">
        <f t="shared" si="12"/>
        <v>16.480968505111711</v>
      </c>
      <c r="BT259" s="134"/>
    </row>
    <row r="260" spans="2:72" ht="15" hidden="1" customHeight="1" x14ac:dyDescent="0.35">
      <c r="B260" s="135">
        <v>41579</v>
      </c>
      <c r="C260" s="136">
        <v>48.703114388289201</v>
      </c>
      <c r="D260" s="72">
        <v>201311</v>
      </c>
      <c r="E260" s="137">
        <v>2.0532567835958599</v>
      </c>
      <c r="F260" s="138">
        <v>2.08581938292691</v>
      </c>
      <c r="G260" s="127">
        <v>2.1289377753824201</v>
      </c>
      <c r="H260" s="127">
        <v>2.1794827976242002</v>
      </c>
      <c r="I260" s="127">
        <v>2.2373661596105499</v>
      </c>
      <c r="J260" s="127">
        <v>2.2694667761652898</v>
      </c>
      <c r="K260" s="139">
        <v>2.29652048754595</v>
      </c>
      <c r="L260" s="127">
        <v>2.33630233772812</v>
      </c>
      <c r="M260" s="127">
        <v>2.3690866887917901</v>
      </c>
      <c r="N260" s="139">
        <v>2.4140530123525399</v>
      </c>
      <c r="O260" s="127">
        <v>2.4506194624115998</v>
      </c>
      <c r="P260" s="127">
        <v>2.48431751274398</v>
      </c>
      <c r="Q260" s="140">
        <v>2.5623741226291599</v>
      </c>
      <c r="R260" s="138">
        <v>2.6074040971502002</v>
      </c>
      <c r="S260" s="127">
        <v>2.6704780922854798</v>
      </c>
      <c r="T260" s="127">
        <v>2.7329956548324099</v>
      </c>
      <c r="U260" s="127">
        <v>2.8078532906487501</v>
      </c>
      <c r="V260" s="127">
        <v>2.8661267714239802</v>
      </c>
      <c r="W260" s="139">
        <v>2.97322464525634</v>
      </c>
      <c r="X260" s="127">
        <v>3.0654425671779801</v>
      </c>
      <c r="Y260" s="127">
        <v>3.1846710820878199</v>
      </c>
      <c r="Z260" s="139">
        <v>3.3927666038484801</v>
      </c>
      <c r="AA260" s="127">
        <v>3.5756912506990401</v>
      </c>
      <c r="AB260" s="127">
        <v>3.6884458469701999</v>
      </c>
      <c r="AC260" s="140">
        <v>3.7832323931281202</v>
      </c>
      <c r="AD260" s="138">
        <v>3.8931822406329002</v>
      </c>
      <c r="AE260" s="127">
        <v>4.0397847749816398</v>
      </c>
      <c r="AF260" s="127">
        <v>4.2288281270473096</v>
      </c>
      <c r="AG260" s="127">
        <v>4.3744984828163096</v>
      </c>
      <c r="AH260" s="127">
        <v>4.5083174404303801</v>
      </c>
      <c r="AI260" s="128">
        <v>4.6308537520186004</v>
      </c>
      <c r="AJ260" s="127">
        <v>4.7326336907814497</v>
      </c>
      <c r="AK260" s="127">
        <v>4.9197613542680196</v>
      </c>
      <c r="AL260" s="128">
        <v>5.2093218921746303</v>
      </c>
      <c r="AM260" s="127">
        <v>5.3808899757551201</v>
      </c>
      <c r="AN260" s="127">
        <v>5.6098219473556998</v>
      </c>
      <c r="AO260" s="129">
        <v>5.8198372642090197</v>
      </c>
      <c r="AP260" s="72">
        <v>5.9509520826391054</v>
      </c>
      <c r="AQ260" s="72">
        <v>6.0707822017865425</v>
      </c>
      <c r="AR260" s="72">
        <v>6.2737569011289116</v>
      </c>
      <c r="AS260" s="72">
        <v>6.3676482273291839</v>
      </c>
      <c r="AT260" s="72">
        <v>6.4658842448835445</v>
      </c>
      <c r="AU260" s="132">
        <v>6.6109</v>
      </c>
      <c r="AV260" s="73">
        <f t="shared" si="0"/>
        <v>6.7388175093565872</v>
      </c>
      <c r="AW260" s="73">
        <f t="shared" si="1"/>
        <v>6.920773019005285</v>
      </c>
      <c r="AX260" s="73">
        <f t="shared" si="2"/>
        <v>7.1170130360974593</v>
      </c>
      <c r="AY260" s="73">
        <f t="shared" si="3"/>
        <v>7.3846817501773669</v>
      </c>
      <c r="AZ260" s="73">
        <f t="shared" si="4"/>
        <v>7.6180159043219842</v>
      </c>
      <c r="BA260" s="73">
        <f t="shared" si="5"/>
        <v>7.9231606612160839</v>
      </c>
      <c r="BB260" s="73">
        <f t="shared" si="6"/>
        <v>8.2439717673690183</v>
      </c>
      <c r="BC260" s="73">
        <f t="shared" si="7"/>
        <v>8.5386633939778314</v>
      </c>
      <c r="BD260" s="73">
        <f t="shared" si="8"/>
        <v>8.9494420526175862</v>
      </c>
      <c r="BE260" s="73">
        <f t="shared" si="9"/>
        <v>9.3146055585529766</v>
      </c>
      <c r="BF260" s="73">
        <f t="shared" si="10"/>
        <v>9.6241278589097021</v>
      </c>
      <c r="BG260" s="133">
        <f t="shared" si="11"/>
        <v>9.9296504150519809</v>
      </c>
      <c r="BS260" s="133">
        <f t="shared" si="12"/>
        <v>16.282897099301017</v>
      </c>
      <c r="BT260" s="134"/>
    </row>
    <row r="261" spans="2:72" ht="15" hidden="1" customHeight="1" x14ac:dyDescent="0.35">
      <c r="B261" s="141">
        <v>41609</v>
      </c>
      <c r="C261" s="142">
        <v>49.430060273717302</v>
      </c>
      <c r="D261" s="109">
        <v>201312</v>
      </c>
      <c r="E261" s="143">
        <v>2.0230604503869398</v>
      </c>
      <c r="F261" s="144">
        <v>2.0551441660696201</v>
      </c>
      <c r="G261" s="145">
        <v>2.0976284355277501</v>
      </c>
      <c r="H261" s="145">
        <v>2.1474301146349299</v>
      </c>
      <c r="I261" s="145">
        <v>2.20446221179178</v>
      </c>
      <c r="J261" s="145">
        <v>2.2360907388731301</v>
      </c>
      <c r="K261" s="146">
        <v>2.2627465833674298</v>
      </c>
      <c r="L261" s="145">
        <v>2.3019433795936801</v>
      </c>
      <c r="M261" s="145">
        <v>2.33424558580501</v>
      </c>
      <c r="N261" s="146">
        <v>2.3785506096684799</v>
      </c>
      <c r="O261" s="145">
        <v>2.4145792932294201</v>
      </c>
      <c r="P261" s="145">
        <v>2.4477817613411701</v>
      </c>
      <c r="Q261" s="147">
        <v>2.5246904274230801</v>
      </c>
      <c r="R261" s="144">
        <v>2.5690581661605201</v>
      </c>
      <c r="S261" s="145">
        <v>2.6312045601359499</v>
      </c>
      <c r="T261" s="145">
        <v>2.6928027047293401</v>
      </c>
      <c r="U261" s="145">
        <v>2.7665594426295401</v>
      </c>
      <c r="V261" s="145">
        <v>2.8239759212719702</v>
      </c>
      <c r="W261" s="146">
        <v>2.9294987543641602</v>
      </c>
      <c r="X261" s="145">
        <v>3.0203604683723899</v>
      </c>
      <c r="Y261" s="145">
        <v>3.1378355426054498</v>
      </c>
      <c r="Z261" s="146">
        <v>3.3428706961917198</v>
      </c>
      <c r="AA261" s="145">
        <v>3.52310515171669</v>
      </c>
      <c r="AB261" s="145">
        <v>3.6342015163496901</v>
      </c>
      <c r="AC261" s="147">
        <v>3.7275940789813502</v>
      </c>
      <c r="AD261" s="138">
        <v>3.8359269430391199</v>
      </c>
      <c r="AE261" s="127">
        <v>3.9803734591967501</v>
      </c>
      <c r="AF261" s="127">
        <v>4.1666366348638801</v>
      </c>
      <c r="AG261" s="127">
        <v>4.3101646815770298</v>
      </c>
      <c r="AH261" s="127">
        <v>4.4420156233705503</v>
      </c>
      <c r="AI261" s="128">
        <v>4.5627498479891901</v>
      </c>
      <c r="AJ261" s="127">
        <v>4.6630329545148701</v>
      </c>
      <c r="AK261" s="127">
        <v>4.8474086147817799</v>
      </c>
      <c r="AL261" s="128">
        <v>5.1327107147976001</v>
      </c>
      <c r="AM261" s="127">
        <v>5.3017556229714797</v>
      </c>
      <c r="AN261" s="127">
        <v>5.52732079400828</v>
      </c>
      <c r="AO261" s="129">
        <v>5.73424750911565</v>
      </c>
      <c r="AP261" s="72">
        <v>5.8634340802960123</v>
      </c>
      <c r="AQ261" s="72">
        <v>5.9815019112410441</v>
      </c>
      <c r="AR261" s="72">
        <v>6.1814915520640445</v>
      </c>
      <c r="AS261" s="72">
        <v>6.2740020603393383</v>
      </c>
      <c r="AT261" s="72">
        <v>6.3707933645276515</v>
      </c>
      <c r="AU261" s="132">
        <v>6.5137</v>
      </c>
      <c r="AV261" s="73">
        <f t="shared" si="0"/>
        <v>6.6397127210162346</v>
      </c>
      <c r="AW261" s="73">
        <f t="shared" si="1"/>
        <v>6.8189922920086241</v>
      </c>
      <c r="AX261" s="73">
        <f t="shared" si="2"/>
        <v>7.012346294554356</v>
      </c>
      <c r="AY261" s="73">
        <f t="shared" si="3"/>
        <v>7.276078524048148</v>
      </c>
      <c r="AZ261" s="73">
        <f t="shared" si="4"/>
        <v>7.5059811366905702</v>
      </c>
      <c r="BA261" s="73">
        <f t="shared" si="5"/>
        <v>7.8066382655248256</v>
      </c>
      <c r="BB261" s="73">
        <f t="shared" si="6"/>
        <v>8.1227313455955326</v>
      </c>
      <c r="BC261" s="73">
        <f t="shared" si="7"/>
        <v>8.4130890736768666</v>
      </c>
      <c r="BD261" s="73">
        <f t="shared" si="8"/>
        <v>8.8178265935021791</v>
      </c>
      <c r="BE261" s="73">
        <f t="shared" si="9"/>
        <v>9.1776198023616935</v>
      </c>
      <c r="BF261" s="73">
        <f t="shared" si="10"/>
        <v>9.4825900960761746</v>
      </c>
      <c r="BG261" s="133">
        <f t="shared" si="11"/>
        <v>9.7836194680332991</v>
      </c>
      <c r="BS261" s="133">
        <f t="shared" si="12"/>
        <v>16.043431782373624</v>
      </c>
      <c r="BT261" s="134"/>
    </row>
    <row r="262" spans="2:72" ht="15" hidden="1" customHeight="1" x14ac:dyDescent="0.35">
      <c r="B262" s="119">
        <v>41640</v>
      </c>
      <c r="C262" s="120">
        <v>51.878323618423401</v>
      </c>
      <c r="D262" s="121">
        <v>201401</v>
      </c>
      <c r="E262" s="122">
        <v>1.92758734332902</v>
      </c>
      <c r="F262" s="123">
        <v>1.9581569510068799</v>
      </c>
      <c r="G262" s="124">
        <v>1.99863628521679</v>
      </c>
      <c r="H262" s="124">
        <v>2.0460877028475202</v>
      </c>
      <c r="I262" s="124">
        <v>2.1004283176433001</v>
      </c>
      <c r="J262" s="124">
        <v>2.1305642181689102</v>
      </c>
      <c r="K262" s="125">
        <v>2.1559621090046099</v>
      </c>
      <c r="L262" s="124">
        <v>2.1933091137816101</v>
      </c>
      <c r="M262" s="124">
        <v>2.2240869008925501</v>
      </c>
      <c r="N262" s="125">
        <v>2.2663010637114498</v>
      </c>
      <c r="O262" s="124">
        <v>2.3006294667087999</v>
      </c>
      <c r="P262" s="124">
        <v>2.3322650301875201</v>
      </c>
      <c r="Q262" s="126">
        <v>2.40554419063151</v>
      </c>
      <c r="R262" s="123">
        <v>2.4478181086580602</v>
      </c>
      <c r="S262" s="124">
        <v>2.5070316642577799</v>
      </c>
      <c r="T262" s="124">
        <v>2.5657228436874702</v>
      </c>
      <c r="U262" s="124">
        <v>2.63599882305056</v>
      </c>
      <c r="V262" s="124">
        <v>2.6907056794415798</v>
      </c>
      <c r="W262" s="125">
        <v>2.79124863526962</v>
      </c>
      <c r="X262" s="124">
        <v>2.8778223656205602</v>
      </c>
      <c r="Y262" s="124">
        <v>2.98975350747298</v>
      </c>
      <c r="Z262" s="125">
        <v>3.1851125571320398</v>
      </c>
      <c r="AA262" s="124">
        <v>3.3568413135492201</v>
      </c>
      <c r="AB262" s="124">
        <v>3.4626947725081298</v>
      </c>
      <c r="AC262" s="126">
        <v>3.55167991462557</v>
      </c>
      <c r="AD262" s="138">
        <v>3.6549002892734999</v>
      </c>
      <c r="AE262" s="127">
        <v>3.7925300255871899</v>
      </c>
      <c r="AF262" s="127">
        <v>3.9700029922875002</v>
      </c>
      <c r="AG262" s="127">
        <v>4.1067576039473197</v>
      </c>
      <c r="AH262" s="127">
        <v>4.2323861814614396</v>
      </c>
      <c r="AI262" s="128">
        <v>4.3474226665239701</v>
      </c>
      <c r="AJ262" s="127">
        <v>4.44297317113279</v>
      </c>
      <c r="AK262" s="127">
        <v>4.6186476988417704</v>
      </c>
      <c r="AL262" s="128">
        <v>4.8904857039347496</v>
      </c>
      <c r="AM262" s="127">
        <v>5.05155297475598</v>
      </c>
      <c r="AN262" s="127">
        <v>5.2664731807751304</v>
      </c>
      <c r="AO262" s="129">
        <v>5.4636345246001996</v>
      </c>
      <c r="AP262" s="72">
        <v>5.5867244695831584</v>
      </c>
      <c r="AQ262" s="72">
        <v>5.6992203945271838</v>
      </c>
      <c r="AR262" s="72">
        <v>5.8897720413519732</v>
      </c>
      <c r="AS262" s="72">
        <v>5.9779167553877235</v>
      </c>
      <c r="AT262" s="72">
        <v>6.0701402442419576</v>
      </c>
      <c r="AU262" s="132">
        <v>6.2062999999999997</v>
      </c>
      <c r="AV262" s="73">
        <f t="shared" si="0"/>
        <v>6.3263686470286551</v>
      </c>
      <c r="AW262" s="73">
        <f t="shared" si="1"/>
        <v>6.4971875822197864</v>
      </c>
      <c r="AX262" s="73">
        <f t="shared" si="2"/>
        <v>6.6814167425584579</v>
      </c>
      <c r="AY262" s="73">
        <f t="shared" si="3"/>
        <v>6.932702811396859</v>
      </c>
      <c r="AZ262" s="73">
        <f t="shared" si="4"/>
        <v>7.1517557646801126</v>
      </c>
      <c r="BA262" s="73">
        <f t="shared" si="5"/>
        <v>7.4382241577089561</v>
      </c>
      <c r="BB262" s="73">
        <f t="shared" si="6"/>
        <v>7.7394000421673974</v>
      </c>
      <c r="BC262" s="73">
        <f t="shared" si="7"/>
        <v>8.0160550880313526</v>
      </c>
      <c r="BD262" s="73">
        <f t="shared" si="8"/>
        <v>8.4016920671124442</v>
      </c>
      <c r="BE262" s="73">
        <f t="shared" si="9"/>
        <v>8.7445057657741376</v>
      </c>
      <c r="BF262" s="73">
        <f t="shared" si="10"/>
        <v>9.0350837750189577</v>
      </c>
      <c r="BG262" s="133">
        <f t="shared" si="11"/>
        <v>9.3219068441189705</v>
      </c>
      <c r="BS262" s="133">
        <f t="shared" si="12"/>
        <v>15.286303501880585</v>
      </c>
      <c r="BT262" s="134"/>
    </row>
    <row r="263" spans="2:72" ht="15" hidden="1" customHeight="1" x14ac:dyDescent="0.35">
      <c r="B263" s="135">
        <v>41671</v>
      </c>
      <c r="C263" s="136">
        <v>54.535254331278303</v>
      </c>
      <c r="D263" s="72">
        <v>201402</v>
      </c>
      <c r="E263" s="137">
        <v>1.8336762379898801</v>
      </c>
      <c r="F263" s="138">
        <v>1.86275650944817</v>
      </c>
      <c r="G263" s="127">
        <v>1.90126371044595</v>
      </c>
      <c r="H263" s="127">
        <v>1.9464033183965499</v>
      </c>
      <c r="I263" s="127">
        <v>1.99809648522172</v>
      </c>
      <c r="J263" s="127">
        <v>2.0267641795264599</v>
      </c>
      <c r="K263" s="139">
        <v>2.0509246976382101</v>
      </c>
      <c r="L263" s="127">
        <v>2.0864521747492701</v>
      </c>
      <c r="M263" s="127">
        <v>2.1157304832412498</v>
      </c>
      <c r="N263" s="139">
        <v>2.1558879928532302</v>
      </c>
      <c r="O263" s="127">
        <v>2.1885439329755898</v>
      </c>
      <c r="P263" s="127">
        <v>2.2186382273934799</v>
      </c>
      <c r="Q263" s="140">
        <v>2.2883472632569002</v>
      </c>
      <c r="R263" s="138">
        <v>2.32856161683226</v>
      </c>
      <c r="S263" s="127">
        <v>2.3848903171870699</v>
      </c>
      <c r="T263" s="127">
        <v>2.4407220912813901</v>
      </c>
      <c r="U263" s="127">
        <v>2.5075742595660202</v>
      </c>
      <c r="V263" s="127">
        <v>2.5596158248764098</v>
      </c>
      <c r="W263" s="139">
        <v>2.6552603774499701</v>
      </c>
      <c r="X263" s="127">
        <v>2.7376162783268101</v>
      </c>
      <c r="Y263" s="127">
        <v>2.8440941901143999</v>
      </c>
      <c r="Z263" s="139">
        <v>3.0299354431584402</v>
      </c>
      <c r="AA263" s="127">
        <v>3.1932976592009599</v>
      </c>
      <c r="AB263" s="127">
        <v>3.2939939898101702</v>
      </c>
      <c r="AC263" s="140">
        <v>3.37864381966074</v>
      </c>
      <c r="AD263" s="138">
        <v>3.4768353485288599</v>
      </c>
      <c r="AE263" s="127">
        <v>3.60775983192134</v>
      </c>
      <c r="AF263" s="127">
        <v>3.7765864031530598</v>
      </c>
      <c r="AG263" s="127">
        <v>3.90667839753349</v>
      </c>
      <c r="AH263" s="127">
        <v>4.0261864126682498</v>
      </c>
      <c r="AI263" s="128">
        <v>4.1356183768752404</v>
      </c>
      <c r="AJ263" s="127">
        <v>4.2265137079923996</v>
      </c>
      <c r="AK263" s="127">
        <v>4.3936294592940897</v>
      </c>
      <c r="AL263" s="128">
        <v>4.6522236507566097</v>
      </c>
      <c r="AM263" s="127">
        <v>4.8054438035268099</v>
      </c>
      <c r="AN263" s="127">
        <v>5.00989320303397</v>
      </c>
      <c r="AO263" s="129">
        <v>5.19744894336052</v>
      </c>
      <c r="AP263" s="72">
        <v>5.3145420068898437</v>
      </c>
      <c r="AQ263" s="72">
        <v>5.4215571858151712</v>
      </c>
      <c r="AR263" s="72">
        <v>5.6028252503216605</v>
      </c>
      <c r="AS263" s="72">
        <v>5.6866755973324628</v>
      </c>
      <c r="AT263" s="72">
        <v>5.7744060032628504</v>
      </c>
      <c r="AU263" s="132">
        <v>5.9039999999999999</v>
      </c>
      <c r="AV263" s="73">
        <f t="shared" si="0"/>
        <v>6.0181510845501354</v>
      </c>
      <c r="AW263" s="73">
        <f t="shared" si="1"/>
        <v>6.1806478054083236</v>
      </c>
      <c r="AX263" s="73">
        <f t="shared" si="2"/>
        <v>6.355901411854207</v>
      </c>
      <c r="AY263" s="73">
        <f t="shared" si="3"/>
        <v>6.5949449472672814</v>
      </c>
      <c r="AZ263" s="73">
        <f t="shared" si="4"/>
        <v>6.8033257486286907</v>
      </c>
      <c r="BA263" s="73">
        <f t="shared" si="5"/>
        <v>7.0758375427375579</v>
      </c>
      <c r="BB263" s="73">
        <f t="shared" si="6"/>
        <v>7.3623402865422864</v>
      </c>
      <c r="BC263" s="73">
        <f t="shared" si="7"/>
        <v>7.6255168349235483</v>
      </c>
      <c r="BD263" s="73">
        <f t="shared" si="8"/>
        <v>7.9923657704482798</v>
      </c>
      <c r="BE263" s="73">
        <f t="shared" si="9"/>
        <v>8.3184777546698285</v>
      </c>
      <c r="BF263" s="73">
        <f t="shared" si="10"/>
        <v>8.5948989465180912</v>
      </c>
      <c r="BG263" s="133">
        <f t="shared" si="11"/>
        <v>8.8677481370547468</v>
      </c>
      <c r="BS263" s="133">
        <f t="shared" si="12"/>
        <v>14.541562329253951</v>
      </c>
      <c r="BT263" s="134"/>
    </row>
    <row r="264" spans="2:72" ht="15" hidden="1" customHeight="1" x14ac:dyDescent="0.35">
      <c r="B264" s="135">
        <v>41699</v>
      </c>
      <c r="C264" s="136">
        <v>55.862589720008202</v>
      </c>
      <c r="D264" s="72">
        <v>201403</v>
      </c>
      <c r="E264" s="137">
        <v>1.79010676914936</v>
      </c>
      <c r="F264" s="138">
        <v>1.8184960724013</v>
      </c>
      <c r="G264" s="127">
        <v>1.8560883145534299</v>
      </c>
      <c r="H264" s="127">
        <v>1.9001553728895799</v>
      </c>
      <c r="I264" s="127">
        <v>1.9506202728186699</v>
      </c>
      <c r="J264" s="127">
        <v>1.97860680204755</v>
      </c>
      <c r="K264" s="139">
        <v>2.00219324883787</v>
      </c>
      <c r="L264" s="127">
        <v>2.0368765674901299</v>
      </c>
      <c r="M264" s="127">
        <v>2.0654592022731402</v>
      </c>
      <c r="N264" s="139">
        <v>2.1046625405175101</v>
      </c>
      <c r="O264" s="127">
        <v>2.1365425519692902</v>
      </c>
      <c r="P264" s="127">
        <v>2.1659217842645702</v>
      </c>
      <c r="Q264" s="140">
        <v>2.2339744832005501</v>
      </c>
      <c r="R264" s="138">
        <v>2.2732333147547701</v>
      </c>
      <c r="S264" s="127">
        <v>2.3282236045962699</v>
      </c>
      <c r="T264" s="127">
        <v>2.3827287755033302</v>
      </c>
      <c r="U264" s="127">
        <v>2.44799248809298</v>
      </c>
      <c r="V264" s="127">
        <v>2.4987975083082001</v>
      </c>
      <c r="W264" s="139">
        <v>2.5921694773870301</v>
      </c>
      <c r="X264" s="127">
        <v>2.6725685427098398</v>
      </c>
      <c r="Y264" s="127">
        <v>2.7765164625807999</v>
      </c>
      <c r="Z264" s="139">
        <v>2.9579419935273199</v>
      </c>
      <c r="AA264" s="127">
        <v>3.1174226055908401</v>
      </c>
      <c r="AB264" s="127">
        <v>3.2157263188186702</v>
      </c>
      <c r="AC264" s="140">
        <v>3.2983648077096901</v>
      </c>
      <c r="AD264" s="138">
        <v>3.3942232350908599</v>
      </c>
      <c r="AE264" s="127">
        <v>3.5220368584081299</v>
      </c>
      <c r="AF264" s="127">
        <v>3.6868519886437099</v>
      </c>
      <c r="AG264" s="127">
        <v>3.8138529034877799</v>
      </c>
      <c r="AH264" s="127">
        <v>3.9305213220603199</v>
      </c>
      <c r="AI264" s="128">
        <v>4.0373531039363799</v>
      </c>
      <c r="AJ264" s="127">
        <v>4.1260886964831203</v>
      </c>
      <c r="AK264" s="127">
        <v>4.2892336571030798</v>
      </c>
      <c r="AL264" s="128">
        <v>4.5416834642223698</v>
      </c>
      <c r="AM264" s="127">
        <v>4.6912629957457197</v>
      </c>
      <c r="AN264" s="127">
        <v>4.8908545301855701</v>
      </c>
      <c r="AO264" s="129">
        <v>5.0739538109612399</v>
      </c>
      <c r="AP264" s="72">
        <v>5.1882646589188113</v>
      </c>
      <c r="AQ264" s="72">
        <v>5.2927370800731373</v>
      </c>
      <c r="AR264" s="72">
        <v>5.4696980847373959</v>
      </c>
      <c r="AS264" s="72">
        <v>5.5515560870770582</v>
      </c>
      <c r="AT264" s="72">
        <v>5.6372019553402408</v>
      </c>
      <c r="AU264" s="132">
        <v>5.7637</v>
      </c>
      <c r="AV264" s="73">
        <f t="shared" si="0"/>
        <v>5.8751554778429593</v>
      </c>
      <c r="AW264" s="73">
        <f t="shared" si="1"/>
        <v>6.0337911595114377</v>
      </c>
      <c r="AX264" s="73">
        <f t="shared" si="2"/>
        <v>6.2048806139728869</v>
      </c>
      <c r="AY264" s="73">
        <f t="shared" si="3"/>
        <v>6.4382443027195047</v>
      </c>
      <c r="AZ264" s="73">
        <f t="shared" si="4"/>
        <v>6.6416738260724069</v>
      </c>
      <c r="BA264" s="73">
        <f t="shared" si="5"/>
        <v>6.9077105435695394</v>
      </c>
      <c r="BB264" s="73">
        <f t="shared" si="6"/>
        <v>7.1874057757152796</v>
      </c>
      <c r="BC264" s="73">
        <f t="shared" si="7"/>
        <v>7.4443290596506735</v>
      </c>
      <c r="BD264" s="73">
        <f t="shared" si="8"/>
        <v>7.8024614001002313</v>
      </c>
      <c r="BE264" s="73">
        <f t="shared" si="9"/>
        <v>8.1208247285663688</v>
      </c>
      <c r="BF264" s="73">
        <f t="shared" si="10"/>
        <v>8.3906779536953273</v>
      </c>
      <c r="BG264" s="133">
        <f t="shared" si="11"/>
        <v>8.6570440508379818</v>
      </c>
      <c r="BS264" s="133">
        <f t="shared" si="12"/>
        <v>14.196044329036228</v>
      </c>
      <c r="BT264" s="134"/>
    </row>
    <row r="265" spans="2:72" ht="15" hidden="1" customHeight="1" x14ac:dyDescent="0.35">
      <c r="B265" s="135">
        <v>41730</v>
      </c>
      <c r="C265" s="136">
        <v>56.823062262931401</v>
      </c>
      <c r="D265" s="72">
        <v>201404</v>
      </c>
      <c r="E265" s="137">
        <v>1.75984883632777</v>
      </c>
      <c r="F265" s="138">
        <v>1.7877582790230899</v>
      </c>
      <c r="G265" s="127">
        <v>1.82471510458597</v>
      </c>
      <c r="H265" s="127">
        <v>1.8680373033898501</v>
      </c>
      <c r="I265" s="127">
        <v>1.91764920193477</v>
      </c>
      <c r="J265" s="127">
        <v>1.9451626786419201</v>
      </c>
      <c r="K265" s="139">
        <v>1.96835044690937</v>
      </c>
      <c r="L265" s="127">
        <v>2.00244751811322</v>
      </c>
      <c r="M265" s="127">
        <v>2.0305470244828698</v>
      </c>
      <c r="N265" s="139">
        <v>2.06908771399844</v>
      </c>
      <c r="O265" s="127">
        <v>2.1004288619246099</v>
      </c>
      <c r="P265" s="127">
        <v>2.1293115010264199</v>
      </c>
      <c r="Q265" s="140">
        <v>2.1962139143882502</v>
      </c>
      <c r="R265" s="138">
        <v>2.2348091592177601</v>
      </c>
      <c r="S265" s="127">
        <v>2.28886995562091</v>
      </c>
      <c r="T265" s="127">
        <v>2.34245383298942</v>
      </c>
      <c r="U265" s="127">
        <v>2.4066144018642599</v>
      </c>
      <c r="V265" s="127">
        <v>2.4565606716880701</v>
      </c>
      <c r="W265" s="139">
        <v>2.5483543869909302</v>
      </c>
      <c r="X265" s="127">
        <v>2.62739447777692</v>
      </c>
      <c r="Y265" s="127">
        <v>2.7295853800048002</v>
      </c>
      <c r="Z265" s="139">
        <v>2.90794429971778</v>
      </c>
      <c r="AA265" s="127">
        <v>3.0647292325462199</v>
      </c>
      <c r="AB265" s="127">
        <v>3.16137133139316</v>
      </c>
      <c r="AC265" s="140">
        <v>3.2426129930733998</v>
      </c>
      <c r="AD265" s="138">
        <v>3.33685113840991</v>
      </c>
      <c r="AE265" s="127">
        <v>3.4625043453237199</v>
      </c>
      <c r="AF265" s="127">
        <v>3.6245336276844098</v>
      </c>
      <c r="AG265" s="127">
        <v>3.7493878632265201</v>
      </c>
      <c r="AH265" s="127">
        <v>3.8640842512853499</v>
      </c>
      <c r="AI265" s="128">
        <v>3.9691102699885499</v>
      </c>
      <c r="AJ265" s="127">
        <v>4.0563459768053196</v>
      </c>
      <c r="AK265" s="127">
        <v>4.2167333202017199</v>
      </c>
      <c r="AL265" s="128">
        <v>4.4649160023448502</v>
      </c>
      <c r="AM265" s="127">
        <v>4.61196721125956</v>
      </c>
      <c r="AN265" s="127">
        <v>4.8081850769635999</v>
      </c>
      <c r="AO265" s="129">
        <v>4.9881894553385502</v>
      </c>
      <c r="AP265" s="72">
        <v>5.1005681224799275</v>
      </c>
      <c r="AQ265" s="72">
        <v>5.2032746604168523</v>
      </c>
      <c r="AR265" s="72">
        <v>5.3772445171320333</v>
      </c>
      <c r="AS265" s="72">
        <v>5.4577188847196298</v>
      </c>
      <c r="AT265" s="72">
        <v>5.5419170924448951</v>
      </c>
      <c r="AU265" s="132">
        <v>5.6662999999999997</v>
      </c>
      <c r="AV265" s="73">
        <f t="shared" ref="AV265:AV339" si="13">+$C$340/C265</f>
        <v>5.7758485187114355</v>
      </c>
      <c r="AW265" s="73">
        <f t="shared" ref="AW265:AW341" si="14">+$C$341/C265</f>
        <v>5.9318028028891296</v>
      </c>
      <c r="AX265" s="73">
        <f t="shared" ref="AX265:AX342" si="15">+$C$342/C265</f>
        <v>6.1000003554211553</v>
      </c>
      <c r="AY265" s="73">
        <f t="shared" ref="AY265:AY343" si="16">+$C$343/C265</f>
        <v>6.3294195292713518</v>
      </c>
      <c r="AZ265" s="73">
        <f t="shared" ref="AZ265:AZ344" si="17">+$C$344/C265</f>
        <v>6.5294105108804752</v>
      </c>
      <c r="BA265" s="73">
        <f t="shared" ref="BA265:BA345" si="18">+$C$345/C265</f>
        <v>6.790950445691327</v>
      </c>
      <c r="BB265" s="73">
        <f t="shared" ref="BB265:BB346" si="19">+$C$346/C265</f>
        <v>7.0659180271233577</v>
      </c>
      <c r="BC265" s="73">
        <f t="shared" ref="BC265:BC347" si="20">+$C$347/C265</f>
        <v>7.3184985715084654</v>
      </c>
      <c r="BD265" s="73">
        <f t="shared" ref="BD265:BD348" si="21">+$C$348/C265</f>
        <v>7.6705774494018701</v>
      </c>
      <c r="BE265" s="73">
        <f t="shared" ref="BE265:BE349" si="22">+$C$349/C265</f>
        <v>7.9835595255474177</v>
      </c>
      <c r="BF265" s="73">
        <f t="shared" ref="BF265:BF350" si="23">+$C$350/C265</f>
        <v>8.2488514580773202</v>
      </c>
      <c r="BG265" s="133">
        <f t="shared" ref="BG265:BG351" si="24">+$C$351/C265</f>
        <v>8.5107152050740549</v>
      </c>
      <c r="BS265" s="133">
        <f t="shared" ref="BS265:BS363" si="25">+$C$363/C265</f>
        <v>13.956090510055679</v>
      </c>
      <c r="BT265" s="134"/>
    </row>
    <row r="266" spans="2:72" ht="15" hidden="1" customHeight="1" x14ac:dyDescent="0.35">
      <c r="B266" s="135">
        <v>41760</v>
      </c>
      <c r="C266" s="136">
        <v>57.884478586836302</v>
      </c>
      <c r="D266" s="72">
        <v>201405</v>
      </c>
      <c r="E266" s="137">
        <v>1.7275788335897899</v>
      </c>
      <c r="F266" s="138">
        <v>1.75497650631169</v>
      </c>
      <c r="G266" s="127">
        <v>1.7912556618170801</v>
      </c>
      <c r="H266" s="127">
        <v>1.83378346996356</v>
      </c>
      <c r="I266" s="127">
        <v>1.8824856448612901</v>
      </c>
      <c r="J266" s="127">
        <v>1.90949461234563</v>
      </c>
      <c r="K266" s="139">
        <v>1.9322571910570101</v>
      </c>
      <c r="L266" s="127">
        <v>1.9657290309578099</v>
      </c>
      <c r="M266" s="127">
        <v>1.99331328219374</v>
      </c>
      <c r="N266" s="139">
        <v>2.03114725864936</v>
      </c>
      <c r="O266" s="127">
        <v>2.0619137100967602</v>
      </c>
      <c r="P266" s="127">
        <v>2.09026673391363</v>
      </c>
      <c r="Q266" s="140">
        <v>2.1559423708513799</v>
      </c>
      <c r="R266" s="138">
        <v>2.1938299022508398</v>
      </c>
      <c r="S266" s="127">
        <v>2.2468993964398898</v>
      </c>
      <c r="T266" s="127">
        <v>2.2995007167650301</v>
      </c>
      <c r="U266" s="127">
        <v>2.3624847858800502</v>
      </c>
      <c r="V266" s="127">
        <v>2.4115152007561602</v>
      </c>
      <c r="W266" s="139">
        <v>2.5016257127162</v>
      </c>
      <c r="X266" s="127">
        <v>2.5792164608692199</v>
      </c>
      <c r="Y266" s="127">
        <v>2.67953350857811</v>
      </c>
      <c r="Z266" s="139">
        <v>2.8546218957836</v>
      </c>
      <c r="AA266" s="127">
        <v>3.00853189406812</v>
      </c>
      <c r="AB266" s="127">
        <v>3.1034018857147001</v>
      </c>
      <c r="AC266" s="140">
        <v>3.18315383498854</v>
      </c>
      <c r="AD266" s="138">
        <v>3.27566395394844</v>
      </c>
      <c r="AE266" s="127">
        <v>3.39901308266675</v>
      </c>
      <c r="AF266" s="127">
        <v>3.5580712658753599</v>
      </c>
      <c r="AG266" s="127">
        <v>3.68063607380323</v>
      </c>
      <c r="AH266" s="127">
        <v>3.7932292967036099</v>
      </c>
      <c r="AI266" s="128">
        <v>3.89632947391341</v>
      </c>
      <c r="AJ266" s="127">
        <v>3.9819655566944601</v>
      </c>
      <c r="AK266" s="127">
        <v>4.1394119088513301</v>
      </c>
      <c r="AL266" s="128">
        <v>4.3830437138583296</v>
      </c>
      <c r="AM266" s="127">
        <v>4.5273984736142596</v>
      </c>
      <c r="AN266" s="127">
        <v>4.7200183308230201</v>
      </c>
      <c r="AO266" s="129">
        <v>4.8967220042379198</v>
      </c>
      <c r="AP266" s="72">
        <v>5.0070400058144635</v>
      </c>
      <c r="AQ266" s="72">
        <v>5.1078632341215977</v>
      </c>
      <c r="AR266" s="72">
        <v>5.2786430397161164</v>
      </c>
      <c r="AS266" s="72">
        <v>5.3576417646185108</v>
      </c>
      <c r="AT266" s="72">
        <v>5.4402960463327812</v>
      </c>
      <c r="AU266" s="132">
        <v>5.5624000000000002</v>
      </c>
      <c r="AV266" s="73">
        <f t="shared" si="13"/>
        <v>5.6699379179453704</v>
      </c>
      <c r="AW266" s="73">
        <f t="shared" si="14"/>
        <v>5.8230324990204307</v>
      </c>
      <c r="AX266" s="73">
        <f t="shared" si="15"/>
        <v>5.9881458460407755</v>
      </c>
      <c r="AY266" s="73">
        <f t="shared" si="16"/>
        <v>6.2133582055240408</v>
      </c>
      <c r="AZ266" s="73">
        <f t="shared" si="17"/>
        <v>6.4096819917520191</v>
      </c>
      <c r="BA266" s="73">
        <f t="shared" si="18"/>
        <v>6.6664261201059665</v>
      </c>
      <c r="BB266" s="73">
        <f t="shared" si="19"/>
        <v>6.9363516749602026</v>
      </c>
      <c r="BC266" s="73">
        <f t="shared" si="20"/>
        <v>7.1843006994723453</v>
      </c>
      <c r="BD266" s="73">
        <f t="shared" si="21"/>
        <v>7.5299235760779855</v>
      </c>
      <c r="BE266" s="73">
        <f t="shared" si="22"/>
        <v>7.8371665613165966</v>
      </c>
      <c r="BF266" s="73">
        <f t="shared" si="23"/>
        <v>8.0975938877437574</v>
      </c>
      <c r="BG266" s="133">
        <f t="shared" si="24"/>
        <v>8.3546558906030839</v>
      </c>
      <c r="BS266" s="133">
        <f t="shared" si="25"/>
        <v>13.700180417282795</v>
      </c>
      <c r="BT266" s="134"/>
    </row>
    <row r="267" spans="2:72" ht="15" hidden="1" customHeight="1" x14ac:dyDescent="0.35">
      <c r="B267" s="135">
        <v>41791</v>
      </c>
      <c r="C267" s="136">
        <v>58.756060337551702</v>
      </c>
      <c r="D267" s="72">
        <v>201406</v>
      </c>
      <c r="E267" s="137">
        <v>1.70195209524776</v>
      </c>
      <c r="F267" s="138">
        <v>1.7289433535262999</v>
      </c>
      <c r="G267" s="127">
        <v>1.7646843475264999</v>
      </c>
      <c r="H267" s="127">
        <v>1.80658130225521</v>
      </c>
      <c r="I267" s="127">
        <v>1.8545610337723399</v>
      </c>
      <c r="J267" s="127">
        <v>1.88116935282945</v>
      </c>
      <c r="K267" s="139">
        <v>1.90359427363643</v>
      </c>
      <c r="L267" s="127">
        <v>1.93656959548186</v>
      </c>
      <c r="M267" s="127">
        <v>1.9637446645866801</v>
      </c>
      <c r="N267" s="139">
        <v>2.0010174154725999</v>
      </c>
      <c r="O267" s="127">
        <v>2.0313274803368699</v>
      </c>
      <c r="P267" s="127">
        <v>2.0592599181240798</v>
      </c>
      <c r="Q267" s="140">
        <v>2.1239613289770198</v>
      </c>
      <c r="R267" s="138">
        <v>2.16128684037789</v>
      </c>
      <c r="S267" s="127">
        <v>2.2135691067918102</v>
      </c>
      <c r="T267" s="127">
        <v>2.2653901441879101</v>
      </c>
      <c r="U267" s="127">
        <v>2.3274399136764599</v>
      </c>
      <c r="V267" s="127">
        <v>2.3757430160916799</v>
      </c>
      <c r="W267" s="139">
        <v>2.4645168373798101</v>
      </c>
      <c r="X267" s="127">
        <v>2.5409566118336699</v>
      </c>
      <c r="Y267" s="127">
        <v>2.6397855661005201</v>
      </c>
      <c r="Z267" s="139">
        <v>2.8122767090017802</v>
      </c>
      <c r="AA267" s="127">
        <v>2.9639036211674101</v>
      </c>
      <c r="AB267" s="127">
        <v>3.0573663204779402</v>
      </c>
      <c r="AC267" s="140">
        <v>3.1359352370029501</v>
      </c>
      <c r="AD267" s="138">
        <v>3.2270730697513801</v>
      </c>
      <c r="AE267" s="127">
        <v>3.3485924493520698</v>
      </c>
      <c r="AF267" s="127">
        <v>3.5052911787615302</v>
      </c>
      <c r="AG267" s="127">
        <v>3.6260378721109801</v>
      </c>
      <c r="AH267" s="127">
        <v>3.7369608979666502</v>
      </c>
      <c r="AI267" s="128">
        <v>3.83853169705894</v>
      </c>
      <c r="AJ267" s="127">
        <v>3.9228974624203801</v>
      </c>
      <c r="AK267" s="127">
        <v>4.0780082705249701</v>
      </c>
      <c r="AL267" s="128">
        <v>4.3180260647572899</v>
      </c>
      <c r="AM267" s="127">
        <v>4.4602394798840903</v>
      </c>
      <c r="AN267" s="127">
        <v>4.6500020326479303</v>
      </c>
      <c r="AO267" s="129">
        <v>4.8240845007582598</v>
      </c>
      <c r="AP267" s="72">
        <v>4.9327660557044934</v>
      </c>
      <c r="AQ267" s="72">
        <v>5.0320936819352475</v>
      </c>
      <c r="AR267" s="72">
        <v>5.2003401563109648</v>
      </c>
      <c r="AS267" s="72">
        <v>5.2781670217224548</v>
      </c>
      <c r="AT267" s="72">
        <v>5.359595217767489</v>
      </c>
      <c r="AU267" s="132">
        <v>5.4798</v>
      </c>
      <c r="AV267" s="73">
        <f t="shared" si="13"/>
        <v>5.5858306039324859</v>
      </c>
      <c r="AW267" s="73">
        <f t="shared" si="14"/>
        <v>5.7366541947091516</v>
      </c>
      <c r="AX267" s="73">
        <f t="shared" si="15"/>
        <v>5.8993182662124566</v>
      </c>
      <c r="AY267" s="73">
        <f t="shared" si="16"/>
        <v>6.1211898472052404</v>
      </c>
      <c r="AZ267" s="73">
        <f t="shared" si="17"/>
        <v>6.314601385261291</v>
      </c>
      <c r="BA267" s="73">
        <f t="shared" si="18"/>
        <v>6.5675369958965382</v>
      </c>
      <c r="BB267" s="73">
        <f t="shared" si="19"/>
        <v>6.8334585010185238</v>
      </c>
      <c r="BC267" s="73">
        <f t="shared" si="20"/>
        <v>7.0777294735368637</v>
      </c>
      <c r="BD267" s="73">
        <f t="shared" si="21"/>
        <v>7.4182254136163213</v>
      </c>
      <c r="BE267" s="73">
        <f t="shared" si="22"/>
        <v>7.7209107859477548</v>
      </c>
      <c r="BF267" s="73">
        <f t="shared" si="23"/>
        <v>7.9774749584500695</v>
      </c>
      <c r="BG267" s="133">
        <f t="shared" si="24"/>
        <v>8.2307237282708403</v>
      </c>
      <c r="BS267" s="133">
        <f t="shared" si="25"/>
        <v>13.496953257997225</v>
      </c>
      <c r="BT267" s="134"/>
    </row>
    <row r="268" spans="2:72" ht="15" hidden="1" customHeight="1" x14ac:dyDescent="0.35">
      <c r="B268" s="135">
        <v>41821</v>
      </c>
      <c r="C268" s="136">
        <v>59.5470377258413</v>
      </c>
      <c r="D268" s="72">
        <v>201407</v>
      </c>
      <c r="E268" s="137">
        <v>1.67934466296051</v>
      </c>
      <c r="F268" s="138">
        <v>1.7059773899704</v>
      </c>
      <c r="G268" s="127">
        <v>1.74124362789257</v>
      </c>
      <c r="H268" s="127">
        <v>1.78258405546067</v>
      </c>
      <c r="I268" s="127">
        <v>1.8299264608541901</v>
      </c>
      <c r="J268" s="127">
        <v>1.8561813353149199</v>
      </c>
      <c r="K268" s="139">
        <v>1.8783083805940901</v>
      </c>
      <c r="L268" s="127">
        <v>1.91084568343895</v>
      </c>
      <c r="M268" s="127">
        <v>1.93765977967244</v>
      </c>
      <c r="N268" s="139">
        <v>1.97443742779127</v>
      </c>
      <c r="O268" s="127">
        <v>2.0043448768939398</v>
      </c>
      <c r="P268" s="127">
        <v>2.0319062815024398</v>
      </c>
      <c r="Q268" s="140">
        <v>2.0957482482095502</v>
      </c>
      <c r="R268" s="138">
        <v>2.1325779560129399</v>
      </c>
      <c r="S268" s="127">
        <v>2.18416574471442</v>
      </c>
      <c r="T268" s="127">
        <v>2.2352984310122399</v>
      </c>
      <c r="U268" s="127">
        <v>2.2965239787344598</v>
      </c>
      <c r="V268" s="127">
        <v>2.3441854596139402</v>
      </c>
      <c r="W268" s="139">
        <v>2.4317800772339599</v>
      </c>
      <c r="X268" s="127">
        <v>2.5072044840815102</v>
      </c>
      <c r="Y268" s="127">
        <v>2.6047206699703001</v>
      </c>
      <c r="Z268" s="139">
        <v>2.7749205722166801</v>
      </c>
      <c r="AA268" s="127">
        <v>2.9245333882398299</v>
      </c>
      <c r="AB268" s="127">
        <v>3.0167546004063102</v>
      </c>
      <c r="AC268" s="140">
        <v>3.0942798674272201</v>
      </c>
      <c r="AD268" s="138">
        <v>3.1842070947840901</v>
      </c>
      <c r="AE268" s="127">
        <v>3.30411230371947</v>
      </c>
      <c r="AF268" s="127">
        <v>3.4587295668382501</v>
      </c>
      <c r="AG268" s="127">
        <v>3.5778723532966401</v>
      </c>
      <c r="AH268" s="127">
        <v>3.6873219623604299</v>
      </c>
      <c r="AI268" s="128">
        <v>3.7875435725012498</v>
      </c>
      <c r="AJ268" s="127">
        <v>3.8707886874442101</v>
      </c>
      <c r="AK268" s="127">
        <v>4.0238391219924399</v>
      </c>
      <c r="AL268" s="128">
        <v>4.2606687030864396</v>
      </c>
      <c r="AM268" s="127">
        <v>4.4009930637787598</v>
      </c>
      <c r="AN268" s="127">
        <v>4.5882349556648698</v>
      </c>
      <c r="AO268" s="129">
        <v>4.7600050451711198</v>
      </c>
      <c r="AP268" s="72">
        <v>4.8672429573137928</v>
      </c>
      <c r="AQ268" s="72">
        <v>4.9652511911888313</v>
      </c>
      <c r="AR268" s="72">
        <v>5.1312628078457925</v>
      </c>
      <c r="AS268" s="72">
        <v>5.2080558805936512</v>
      </c>
      <c r="AT268" s="72">
        <v>5.2884024466483339</v>
      </c>
      <c r="AU268" s="132">
        <v>5.407</v>
      </c>
      <c r="AV268" s="73">
        <f t="shared" si="13"/>
        <v>5.5116326946616896</v>
      </c>
      <c r="AW268" s="73">
        <f t="shared" si="14"/>
        <v>5.6604528600039252</v>
      </c>
      <c r="AX268" s="73">
        <f t="shared" si="15"/>
        <v>5.8209562261663761</v>
      </c>
      <c r="AY268" s="73">
        <f t="shared" si="16"/>
        <v>6.0398806344638976</v>
      </c>
      <c r="AZ268" s="73">
        <f t="shared" si="17"/>
        <v>6.2307230413073933</v>
      </c>
      <c r="BA268" s="73">
        <f t="shared" si="18"/>
        <v>6.4802988483932706</v>
      </c>
      <c r="BB268" s="73">
        <f t="shared" si="19"/>
        <v>6.7426880552575357</v>
      </c>
      <c r="BC268" s="73">
        <f t="shared" si="20"/>
        <v>6.9837143186642816</v>
      </c>
      <c r="BD268" s="73">
        <f t="shared" si="21"/>
        <v>7.3196873706254877</v>
      </c>
      <c r="BE268" s="73">
        <f t="shared" si="22"/>
        <v>7.6183521015543629</v>
      </c>
      <c r="BF268" s="73">
        <f t="shared" si="23"/>
        <v>7.8715082714616722</v>
      </c>
      <c r="BG268" s="133">
        <f t="shared" si="24"/>
        <v>8.1213930779655339</v>
      </c>
      <c r="BS268" s="133">
        <f t="shared" si="25"/>
        <v>13.317670035093183</v>
      </c>
      <c r="BT268" s="134"/>
    </row>
    <row r="269" spans="2:72" ht="15" hidden="1" customHeight="1" x14ac:dyDescent="0.35">
      <c r="B269" s="135">
        <v>41852</v>
      </c>
      <c r="C269" s="136">
        <v>60.518809945740102</v>
      </c>
      <c r="D269" s="72">
        <v>201408</v>
      </c>
      <c r="E269" s="137">
        <v>1.6523788238674499</v>
      </c>
      <c r="F269" s="138">
        <v>1.6785838996351701</v>
      </c>
      <c r="G269" s="127">
        <v>1.71328385493638</v>
      </c>
      <c r="H269" s="127">
        <v>1.75396046444353</v>
      </c>
      <c r="I269" s="127">
        <v>1.8005426758671801</v>
      </c>
      <c r="J269" s="127">
        <v>1.82637596639952</v>
      </c>
      <c r="K269" s="139">
        <v>1.8481477097828001</v>
      </c>
      <c r="L269" s="127">
        <v>1.8801625494952301</v>
      </c>
      <c r="M269" s="127">
        <v>1.9065460821759199</v>
      </c>
      <c r="N269" s="139">
        <v>1.9427331784186199</v>
      </c>
      <c r="O269" s="127">
        <v>1.9721603928928799</v>
      </c>
      <c r="P269" s="127">
        <v>1.9992792341501899</v>
      </c>
      <c r="Q269" s="140">
        <v>2.06209606751833</v>
      </c>
      <c r="R269" s="138">
        <v>2.0983343875045701</v>
      </c>
      <c r="S269" s="127">
        <v>2.1490938125949501</v>
      </c>
      <c r="T269" s="127">
        <v>2.1994054430240699</v>
      </c>
      <c r="U269" s="127">
        <v>2.2596478701846299</v>
      </c>
      <c r="V269" s="127">
        <v>2.3065440335848102</v>
      </c>
      <c r="W269" s="139">
        <v>2.3927321130377401</v>
      </c>
      <c r="X269" s="127">
        <v>2.4669454031540998</v>
      </c>
      <c r="Y269" s="127">
        <v>2.56289573669843</v>
      </c>
      <c r="Z269" s="139">
        <v>2.7303626781185799</v>
      </c>
      <c r="AA269" s="127">
        <v>2.87757310753693</v>
      </c>
      <c r="AB269" s="127">
        <v>2.96831349064961</v>
      </c>
      <c r="AC269" s="140">
        <v>3.0445939066746299</v>
      </c>
      <c r="AD269" s="138">
        <v>3.1330771403139002</v>
      </c>
      <c r="AE269" s="127">
        <v>3.25105698833804</v>
      </c>
      <c r="AF269" s="127">
        <v>3.4031915066515199</v>
      </c>
      <c r="AG269" s="127">
        <v>3.5204211746896199</v>
      </c>
      <c r="AH269" s="127">
        <v>3.62811331215635</v>
      </c>
      <c r="AI269" s="128">
        <v>3.7267256279859402</v>
      </c>
      <c r="AJ269" s="127">
        <v>3.8086340462850501</v>
      </c>
      <c r="AK269" s="127">
        <v>3.9592268951558598</v>
      </c>
      <c r="AL269" s="128">
        <v>4.1922536187917698</v>
      </c>
      <c r="AM269" s="127">
        <v>4.3303247409353096</v>
      </c>
      <c r="AN269" s="127">
        <v>4.51456002266006</v>
      </c>
      <c r="AO269" s="129">
        <v>4.6835719382805197</v>
      </c>
      <c r="AP269" s="72">
        <v>4.7890878928362195</v>
      </c>
      <c r="AQ269" s="72">
        <v>4.8855223733759479</v>
      </c>
      <c r="AR269" s="72">
        <v>5.0488682820093649</v>
      </c>
      <c r="AS269" s="72">
        <v>5.1244282608671758</v>
      </c>
      <c r="AT269" s="72">
        <v>5.2034846733162903</v>
      </c>
      <c r="AU269" s="132">
        <v>5.3201999999999998</v>
      </c>
      <c r="AV269" s="73">
        <f t="shared" si="13"/>
        <v>5.4231304332365173</v>
      </c>
      <c r="AW269" s="73">
        <f t="shared" si="14"/>
        <v>5.5695609398500041</v>
      </c>
      <c r="AX269" s="73">
        <f t="shared" si="15"/>
        <v>5.7274870459411353</v>
      </c>
      <c r="AY269" s="73">
        <f t="shared" si="16"/>
        <v>5.9428961065569679</v>
      </c>
      <c r="AZ269" s="73">
        <f t="shared" si="17"/>
        <v>6.1306740884800899</v>
      </c>
      <c r="BA269" s="73">
        <f t="shared" si="18"/>
        <v>6.3762423673891524</v>
      </c>
      <c r="BB269" s="73">
        <f t="shared" si="19"/>
        <v>6.6344182967243217</v>
      </c>
      <c r="BC269" s="73">
        <f t="shared" si="20"/>
        <v>6.8715743150410749</v>
      </c>
      <c r="BD269" s="73">
        <f t="shared" si="21"/>
        <v>7.2021525273016449</v>
      </c>
      <c r="BE269" s="73">
        <f t="shared" si="22"/>
        <v>7.4960214916111765</v>
      </c>
      <c r="BF269" s="73">
        <f t="shared" si="23"/>
        <v>7.7451126421727237</v>
      </c>
      <c r="BG269" s="133">
        <f t="shared" si="24"/>
        <v>7.9909849587853765</v>
      </c>
      <c r="BS269" s="133">
        <f t="shared" si="25"/>
        <v>13.103823434581944</v>
      </c>
      <c r="BT269" s="134"/>
    </row>
    <row r="270" spans="2:72" ht="15" hidden="1" customHeight="1" x14ac:dyDescent="0.35">
      <c r="B270" s="135">
        <v>41883</v>
      </c>
      <c r="C270" s="136">
        <v>61.483802359453499</v>
      </c>
      <c r="D270" s="72">
        <v>201409</v>
      </c>
      <c r="E270" s="137">
        <v>1.6264446270802999</v>
      </c>
      <c r="F270" s="138">
        <v>1.65223841242116</v>
      </c>
      <c r="G270" s="127">
        <v>1.68639374958985</v>
      </c>
      <c r="H270" s="127">
        <v>1.7264319369746901</v>
      </c>
      <c r="I270" s="127">
        <v>1.77228303745671</v>
      </c>
      <c r="J270" s="127">
        <v>1.7977108727564799</v>
      </c>
      <c r="K270" s="139">
        <v>1.8191409071628899</v>
      </c>
      <c r="L270" s="127">
        <v>1.8506532718125701</v>
      </c>
      <c r="M270" s="127">
        <v>1.8766227131731601</v>
      </c>
      <c r="N270" s="139">
        <v>1.91224185050622</v>
      </c>
      <c r="O270" s="127">
        <v>1.9412072028698899</v>
      </c>
      <c r="P270" s="127">
        <v>1.96790041208953</v>
      </c>
      <c r="Q270" s="140">
        <v>2.0297313310326199</v>
      </c>
      <c r="R270" s="138">
        <v>2.0654008881491199</v>
      </c>
      <c r="S270" s="127">
        <v>2.1153636406484</v>
      </c>
      <c r="T270" s="127">
        <v>2.16488562665374</v>
      </c>
      <c r="U270" s="127">
        <v>2.2241825448678298</v>
      </c>
      <c r="V270" s="127">
        <v>2.2703426698290001</v>
      </c>
      <c r="W270" s="139">
        <v>2.35517802157751</v>
      </c>
      <c r="X270" s="127">
        <v>2.4282265291135601</v>
      </c>
      <c r="Y270" s="127">
        <v>2.52267091571886</v>
      </c>
      <c r="Z270" s="139">
        <v>2.6875094522288201</v>
      </c>
      <c r="AA270" s="127">
        <v>2.8324094040554102</v>
      </c>
      <c r="AB270" s="127">
        <v>2.9217256107515199</v>
      </c>
      <c r="AC270" s="140">
        <v>2.9968088005160598</v>
      </c>
      <c r="AD270" s="138">
        <v>3.0839032838515799</v>
      </c>
      <c r="AE270" s="127">
        <v>3.2000314302251098</v>
      </c>
      <c r="AF270" s="127">
        <v>3.34977818704039</v>
      </c>
      <c r="AG270" s="127">
        <v>3.4651679275532299</v>
      </c>
      <c r="AH270" s="127">
        <v>3.5711698296785599</v>
      </c>
      <c r="AI270" s="128">
        <v>3.66823441857809</v>
      </c>
      <c r="AJ270" s="127">
        <v>3.7488572787424599</v>
      </c>
      <c r="AK270" s="127">
        <v>3.8970865627206801</v>
      </c>
      <c r="AL270" s="128">
        <v>4.1264559162546801</v>
      </c>
      <c r="AM270" s="127">
        <v>4.2623600028488804</v>
      </c>
      <c r="AN270" s="127">
        <v>4.4437036994344501</v>
      </c>
      <c r="AO270" s="129">
        <v>4.6100629616707298</v>
      </c>
      <c r="AP270" s="72">
        <v>4.7139228362221983</v>
      </c>
      <c r="AQ270" s="72">
        <v>4.8088437711032315</v>
      </c>
      <c r="AR270" s="72">
        <v>4.969625954713254</v>
      </c>
      <c r="AS270" s="72">
        <v>5.0440000146203827</v>
      </c>
      <c r="AT270" s="72">
        <v>5.1218156313584124</v>
      </c>
      <c r="AU270" s="132">
        <v>5.2366999999999999</v>
      </c>
      <c r="AV270" s="73">
        <f t="shared" si="13"/>
        <v>5.3380140363023116</v>
      </c>
      <c r="AW270" s="73">
        <f t="shared" si="14"/>
        <v>5.4821463062649141</v>
      </c>
      <c r="AX270" s="73">
        <f t="shared" si="15"/>
        <v>5.6375937514981134</v>
      </c>
      <c r="AY270" s="73">
        <f t="shared" si="16"/>
        <v>5.8496219524181816</v>
      </c>
      <c r="AZ270" s="73">
        <f t="shared" si="17"/>
        <v>6.0344527462842139</v>
      </c>
      <c r="BA270" s="73">
        <f t="shared" si="18"/>
        <v>6.2761668145377527</v>
      </c>
      <c r="BB270" s="73">
        <f t="shared" si="19"/>
        <v>6.5302906552959126</v>
      </c>
      <c r="BC270" s="73">
        <f t="shared" si="20"/>
        <v>6.7637244939529859</v>
      </c>
      <c r="BD270" s="73">
        <f t="shared" si="21"/>
        <v>7.0891142589359237</v>
      </c>
      <c r="BE270" s="73">
        <f t="shared" si="22"/>
        <v>7.3783709300836469</v>
      </c>
      <c r="BF270" s="73">
        <f t="shared" si="23"/>
        <v>7.6235525782821201</v>
      </c>
      <c r="BG270" s="133">
        <f t="shared" si="24"/>
        <v>7.8655659123470407</v>
      </c>
      <c r="BS270" s="133">
        <f t="shared" si="25"/>
        <v>12.898158044353078</v>
      </c>
      <c r="BT270" s="134"/>
    </row>
    <row r="271" spans="2:72" ht="15" hidden="1" customHeight="1" x14ac:dyDescent="0.35">
      <c r="B271" s="135">
        <v>41913</v>
      </c>
      <c r="C271" s="136">
        <v>62.2371141578246</v>
      </c>
      <c r="D271" s="72">
        <v>201410</v>
      </c>
      <c r="E271" s="137">
        <v>1.60675830415938</v>
      </c>
      <c r="F271" s="138">
        <v>1.6322398841050401</v>
      </c>
      <c r="G271" s="127">
        <v>1.6659818084923901</v>
      </c>
      <c r="H271" s="127">
        <v>1.7055353776658799</v>
      </c>
      <c r="I271" s="127">
        <v>1.7508315010184401</v>
      </c>
      <c r="J271" s="127">
        <v>1.7759515603456699</v>
      </c>
      <c r="K271" s="139">
        <v>1.7971222077612701</v>
      </c>
      <c r="L271" s="127">
        <v>1.8282531499043599</v>
      </c>
      <c r="M271" s="127">
        <v>1.8539082597468699</v>
      </c>
      <c r="N271" s="139">
        <v>1.88909626660796</v>
      </c>
      <c r="O271" s="127">
        <v>1.91771102524674</v>
      </c>
      <c r="P271" s="127">
        <v>1.9440811425346001</v>
      </c>
      <c r="Q271" s="140">
        <v>2.0051636662255201</v>
      </c>
      <c r="R271" s="138">
        <v>2.04040148259404</v>
      </c>
      <c r="S271" s="127">
        <v>2.0897594909395201</v>
      </c>
      <c r="T271" s="127">
        <v>2.1386820677845599</v>
      </c>
      <c r="U271" s="127">
        <v>2.1972612620376002</v>
      </c>
      <c r="V271" s="127">
        <v>2.2428626694679501</v>
      </c>
      <c r="W271" s="139">
        <v>2.3266711826129001</v>
      </c>
      <c r="X271" s="127">
        <v>2.3988355183276102</v>
      </c>
      <c r="Y271" s="127">
        <v>2.49213675953354</v>
      </c>
      <c r="Z271" s="139">
        <v>2.6549801069017902</v>
      </c>
      <c r="AA271" s="127">
        <v>2.7981262042193502</v>
      </c>
      <c r="AB271" s="127">
        <v>2.8863613364922598</v>
      </c>
      <c r="AC271" s="140">
        <v>2.9605357268454799</v>
      </c>
      <c r="AD271" s="138">
        <v>3.0465760272749098</v>
      </c>
      <c r="AE271" s="127">
        <v>3.1612985701918901</v>
      </c>
      <c r="AF271" s="127">
        <v>3.3092328072558401</v>
      </c>
      <c r="AG271" s="127">
        <v>3.4232258819027299</v>
      </c>
      <c r="AH271" s="127">
        <v>3.5279447476180099</v>
      </c>
      <c r="AI271" s="128">
        <v>3.6238344764519401</v>
      </c>
      <c r="AJ271" s="127">
        <v>3.70348148558912</v>
      </c>
      <c r="AK271" s="127">
        <v>3.8499166171553001</v>
      </c>
      <c r="AL271" s="128">
        <v>4.0765097069993699</v>
      </c>
      <c r="AM271" s="127">
        <v>4.2107688241366299</v>
      </c>
      <c r="AN271" s="127">
        <v>4.3899175547754803</v>
      </c>
      <c r="AO271" s="129">
        <v>4.55426322115812</v>
      </c>
      <c r="AP271" s="72">
        <v>4.656865986186828</v>
      </c>
      <c r="AQ271" s="72">
        <v>4.7506380075758736</v>
      </c>
      <c r="AR271" s="72">
        <v>4.9094740997335489</v>
      </c>
      <c r="AS271" s="72">
        <v>4.9829479434661499</v>
      </c>
      <c r="AT271" s="72">
        <v>5.0598216877703512</v>
      </c>
      <c r="AU271" s="132">
        <v>5.1733000000000002</v>
      </c>
      <c r="AV271" s="73">
        <f t="shared" si="13"/>
        <v>5.2734032488673437</v>
      </c>
      <c r="AW271" s="73">
        <f t="shared" si="14"/>
        <v>5.4157909562653392</v>
      </c>
      <c r="AX271" s="73">
        <f t="shared" si="15"/>
        <v>5.5693568811853726</v>
      </c>
      <c r="AY271" s="73">
        <f t="shared" si="16"/>
        <v>5.7788187139905016</v>
      </c>
      <c r="AZ271" s="73">
        <f t="shared" si="17"/>
        <v>5.9614123344334775</v>
      </c>
      <c r="BA271" s="73">
        <f t="shared" si="18"/>
        <v>6.2002007198061246</v>
      </c>
      <c r="BB271" s="73">
        <f t="shared" si="19"/>
        <v>6.4512486710395063</v>
      </c>
      <c r="BC271" s="73">
        <f t="shared" si="20"/>
        <v>6.6818570498856777</v>
      </c>
      <c r="BD271" s="73">
        <f t="shared" si="21"/>
        <v>7.0033083297324117</v>
      </c>
      <c r="BE271" s="73">
        <f t="shared" si="22"/>
        <v>7.2890638670939403</v>
      </c>
      <c r="BF271" s="73">
        <f t="shared" si="23"/>
        <v>7.5312778611710547</v>
      </c>
      <c r="BG271" s="133">
        <f t="shared" si="24"/>
        <v>7.7703618900716656</v>
      </c>
      <c r="BS271" s="133">
        <f t="shared" si="25"/>
        <v>12.74204003079244</v>
      </c>
      <c r="BT271" s="134"/>
    </row>
    <row r="272" spans="2:72" ht="15" hidden="1" customHeight="1" x14ac:dyDescent="0.35">
      <c r="B272" s="135">
        <v>41944</v>
      </c>
      <c r="C272" s="136">
        <v>62.805111253796397</v>
      </c>
      <c r="D272" s="72">
        <v>201411</v>
      </c>
      <c r="E272" s="137">
        <v>1.59222709750324</v>
      </c>
      <c r="F272" s="138">
        <v>1.6174782270425401</v>
      </c>
      <c r="G272" s="127">
        <v>1.6509149960901099</v>
      </c>
      <c r="H272" s="127">
        <v>1.6901108505493401</v>
      </c>
      <c r="I272" s="127">
        <v>1.7349973246550601</v>
      </c>
      <c r="J272" s="127">
        <v>1.7598902030974199</v>
      </c>
      <c r="K272" s="139">
        <v>1.7808693873341299</v>
      </c>
      <c r="L272" s="127">
        <v>1.8117187873482501</v>
      </c>
      <c r="M272" s="127">
        <v>1.83714187741408</v>
      </c>
      <c r="N272" s="139">
        <v>1.87201165084941</v>
      </c>
      <c r="O272" s="127">
        <v>1.90036762322884</v>
      </c>
      <c r="P272" s="127">
        <v>1.9264992543530599</v>
      </c>
      <c r="Q272" s="140">
        <v>1.9870293596917501</v>
      </c>
      <c r="R272" s="138">
        <v>2.0219484921670898</v>
      </c>
      <c r="S272" s="127">
        <v>2.07086011637529</v>
      </c>
      <c r="T272" s="127">
        <v>2.11934024704007</v>
      </c>
      <c r="U272" s="127">
        <v>2.1773896625608402</v>
      </c>
      <c r="V272" s="127">
        <v>2.2225786598150798</v>
      </c>
      <c r="W272" s="139">
        <v>2.3056292252208501</v>
      </c>
      <c r="X272" s="127">
        <v>2.3771409208510099</v>
      </c>
      <c r="Y272" s="127">
        <v>2.4695983639488301</v>
      </c>
      <c r="Z272" s="139">
        <v>2.6309689880536902</v>
      </c>
      <c r="AA272" s="127">
        <v>2.7728205001702499</v>
      </c>
      <c r="AB272" s="127">
        <v>2.8602576512296398</v>
      </c>
      <c r="AC272" s="140">
        <v>2.9337612229587799</v>
      </c>
      <c r="AD272" s="138">
        <v>3.0190233918029801</v>
      </c>
      <c r="AE272" s="127">
        <v>3.1327084065647099</v>
      </c>
      <c r="AF272" s="127">
        <v>3.2793047554318302</v>
      </c>
      <c r="AG272" s="127">
        <v>3.3922668990912999</v>
      </c>
      <c r="AH272" s="127">
        <v>3.4960387079439701</v>
      </c>
      <c r="AI272" s="128">
        <v>3.5910612288958701</v>
      </c>
      <c r="AJ272" s="127">
        <v>3.6699879261191102</v>
      </c>
      <c r="AK272" s="127">
        <v>3.8150987271042598</v>
      </c>
      <c r="AL272" s="128">
        <v>4.0396425535296503</v>
      </c>
      <c r="AM272" s="127">
        <v>4.1726874575699204</v>
      </c>
      <c r="AN272" s="127">
        <v>4.3502160022602396</v>
      </c>
      <c r="AO272" s="129">
        <v>4.5130753587012604</v>
      </c>
      <c r="AP272" s="72">
        <v>4.6147502044665281</v>
      </c>
      <c r="AQ272" s="72">
        <v>4.707674170103914</v>
      </c>
      <c r="AR272" s="72">
        <v>4.865073779827596</v>
      </c>
      <c r="AS272" s="72">
        <v>4.9378831405422243</v>
      </c>
      <c r="AT272" s="72">
        <v>5.0140616537951699</v>
      </c>
      <c r="AU272" s="132">
        <v>5.1265999999999998</v>
      </c>
      <c r="AV272" s="73">
        <f t="shared" si="13"/>
        <v>5.2257116251849824</v>
      </c>
      <c r="AW272" s="73">
        <f t="shared" si="14"/>
        <v>5.3668116061115239</v>
      </c>
      <c r="AX272" s="73">
        <f t="shared" si="15"/>
        <v>5.5189887109553961</v>
      </c>
      <c r="AY272" s="73">
        <f t="shared" si="16"/>
        <v>5.7265562120672096</v>
      </c>
      <c r="AZ272" s="73">
        <f t="shared" si="17"/>
        <v>5.9074984916545752</v>
      </c>
      <c r="BA272" s="73">
        <f t="shared" si="18"/>
        <v>6.1441273217500187</v>
      </c>
      <c r="BB272" s="73">
        <f t="shared" si="19"/>
        <v>6.3929048445994114</v>
      </c>
      <c r="BC272" s="73">
        <f t="shared" si="20"/>
        <v>6.6214276465414663</v>
      </c>
      <c r="BD272" s="73">
        <f t="shared" si="21"/>
        <v>6.9399717841221582</v>
      </c>
      <c r="BE272" s="73">
        <f t="shared" si="22"/>
        <v>7.2231430045047187</v>
      </c>
      <c r="BF272" s="73">
        <f t="shared" si="23"/>
        <v>7.4631664627720387</v>
      </c>
      <c r="BG272" s="133">
        <f t="shared" si="24"/>
        <v>7.7000882626534217</v>
      </c>
      <c r="BS272" s="133">
        <f t="shared" si="25"/>
        <v>12.626803522333759</v>
      </c>
      <c r="BT272" s="134"/>
    </row>
    <row r="273" spans="2:72" ht="15" hidden="1" customHeight="1" x14ac:dyDescent="0.35">
      <c r="B273" s="141">
        <v>41974</v>
      </c>
      <c r="C273" s="142">
        <v>63.4032408217031</v>
      </c>
      <c r="D273" s="109">
        <v>201412</v>
      </c>
      <c r="E273" s="143">
        <v>1.57720644408716</v>
      </c>
      <c r="F273" s="144">
        <v>1.6022193610839399</v>
      </c>
      <c r="G273" s="145">
        <v>1.6353406964097701</v>
      </c>
      <c r="H273" s="145">
        <v>1.6741667874438599</v>
      </c>
      <c r="I273" s="145">
        <v>1.7186298143091201</v>
      </c>
      <c r="J273" s="145">
        <v>1.74328785985598</v>
      </c>
      <c r="K273" s="146">
        <v>1.76406913196327</v>
      </c>
      <c r="L273" s="145">
        <v>1.79462750681746</v>
      </c>
      <c r="M273" s="145">
        <v>1.8198107621102</v>
      </c>
      <c r="N273" s="146">
        <v>1.85435158323571</v>
      </c>
      <c r="O273" s="145">
        <v>1.8824400527984599</v>
      </c>
      <c r="P273" s="145">
        <v>1.90832516495882</v>
      </c>
      <c r="Q273" s="147">
        <v>1.96828424513723</v>
      </c>
      <c r="R273" s="144">
        <v>2.00287395966251</v>
      </c>
      <c r="S273" s="145">
        <v>2.0513241644184199</v>
      </c>
      <c r="T273" s="145">
        <v>2.0993469462279899</v>
      </c>
      <c r="U273" s="145">
        <v>2.1568487387665201</v>
      </c>
      <c r="V273" s="145">
        <v>2.20161143485615</v>
      </c>
      <c r="W273" s="146">
        <v>2.28387852297974</v>
      </c>
      <c r="X273" s="145">
        <v>2.3547155960030302</v>
      </c>
      <c r="Y273" s="145">
        <v>2.4463008197982798</v>
      </c>
      <c r="Z273" s="146">
        <v>2.6061491157000698</v>
      </c>
      <c r="AA273" s="145">
        <v>2.7466624378037898</v>
      </c>
      <c r="AB273" s="145">
        <v>2.83327472968084</v>
      </c>
      <c r="AC273" s="147">
        <v>2.90608488796568</v>
      </c>
      <c r="AD273" s="138">
        <v>2.9905427158401001</v>
      </c>
      <c r="AE273" s="127">
        <v>3.1031552559479301</v>
      </c>
      <c r="AF273" s="127">
        <v>3.2483686532550302</v>
      </c>
      <c r="AG273" s="127">
        <v>3.3602651416372402</v>
      </c>
      <c r="AH273" s="127">
        <v>3.4630579944241799</v>
      </c>
      <c r="AI273" s="128">
        <v>3.55718409780085</v>
      </c>
      <c r="AJ273" s="127">
        <v>3.6353662212342499</v>
      </c>
      <c r="AK273" s="127">
        <v>3.7791080849290202</v>
      </c>
      <c r="AL273" s="128">
        <v>4.0015336237064201</v>
      </c>
      <c r="AM273" s="127">
        <v>4.1333234169678903</v>
      </c>
      <c r="AN273" s="127">
        <v>4.3091772038642802</v>
      </c>
      <c r="AO273" s="129">
        <v>4.4705001877912904</v>
      </c>
      <c r="AP273" s="72">
        <v>4.5712158596913648</v>
      </c>
      <c r="AQ273" s="72">
        <v>4.6632632049747356</v>
      </c>
      <c r="AR273" s="72">
        <v>4.8191779480049712</v>
      </c>
      <c r="AS273" s="72">
        <v>4.8913004442801888</v>
      </c>
      <c r="AT273" s="72">
        <v>4.9667603093910948</v>
      </c>
      <c r="AU273" s="132">
        <v>5.0781999999999998</v>
      </c>
      <c r="AV273" s="73">
        <f t="shared" si="13"/>
        <v>5.1764136303842649</v>
      </c>
      <c r="AW273" s="73">
        <f t="shared" si="14"/>
        <v>5.3161825110463807</v>
      </c>
      <c r="AX273" s="73">
        <f t="shared" si="15"/>
        <v>5.4669240169400108</v>
      </c>
      <c r="AY273" s="73">
        <f t="shared" si="16"/>
        <v>5.6725333806105445</v>
      </c>
      <c r="AZ273" s="73">
        <f t="shared" si="17"/>
        <v>5.8517686981230534</v>
      </c>
      <c r="BA273" s="73">
        <f t="shared" si="18"/>
        <v>6.0861652338110668</v>
      </c>
      <c r="BB273" s="73">
        <f t="shared" si="19"/>
        <v>6.3325958546674634</v>
      </c>
      <c r="BC273" s="73">
        <f t="shared" si="20"/>
        <v>6.5589628323486293</v>
      </c>
      <c r="BD273" s="73">
        <f t="shared" si="21"/>
        <v>6.8745019079655938</v>
      </c>
      <c r="BE273" s="73">
        <f t="shared" si="22"/>
        <v>7.1550017652207183</v>
      </c>
      <c r="BF273" s="73">
        <f t="shared" si="23"/>
        <v>7.3927609050475258</v>
      </c>
      <c r="BG273" s="133">
        <f t="shared" si="24"/>
        <v>7.62744764672125</v>
      </c>
      <c r="BS273" s="133">
        <f t="shared" si="25"/>
        <v>12.507685565002609</v>
      </c>
      <c r="BT273" s="134"/>
    </row>
    <row r="274" spans="2:72" ht="15" hidden="1" customHeight="1" x14ac:dyDescent="0.35">
      <c r="B274" s="119">
        <v>42005</v>
      </c>
      <c r="C274" s="120">
        <v>63.530550515627802</v>
      </c>
      <c r="D274" s="121">
        <v>201501</v>
      </c>
      <c r="E274" s="122">
        <v>1.57404585964356</v>
      </c>
      <c r="F274" s="123">
        <v>1.5990086529316501</v>
      </c>
      <c r="G274" s="124">
        <v>1.6320636159841599</v>
      </c>
      <c r="H274" s="124">
        <v>1.67081190291101</v>
      </c>
      <c r="I274" s="124">
        <v>1.71518582974022</v>
      </c>
      <c r="J274" s="124">
        <v>1.73979446270989</v>
      </c>
      <c r="K274" s="125">
        <v>1.7605340909565499</v>
      </c>
      <c r="L274" s="124">
        <v>1.79103122948714</v>
      </c>
      <c r="M274" s="124">
        <v>1.81616401972807</v>
      </c>
      <c r="N274" s="125">
        <v>1.8506356240542701</v>
      </c>
      <c r="O274" s="124">
        <v>1.87866780676866</v>
      </c>
      <c r="P274" s="124">
        <v>1.90450104741713</v>
      </c>
      <c r="Q274" s="126">
        <v>1.96433997481734</v>
      </c>
      <c r="R274" s="123">
        <v>1.9988603745651801</v>
      </c>
      <c r="S274" s="124">
        <v>2.0472134893275702</v>
      </c>
      <c r="T274" s="124">
        <v>2.095140037662</v>
      </c>
      <c r="U274" s="124">
        <v>2.1525266016128901</v>
      </c>
      <c r="V274" s="124">
        <v>2.1971995971554299</v>
      </c>
      <c r="W274" s="125">
        <v>2.27930182919444</v>
      </c>
      <c r="X274" s="124">
        <v>2.34999695088861</v>
      </c>
      <c r="Y274" s="124">
        <v>2.4413986458663901</v>
      </c>
      <c r="Z274" s="125">
        <v>2.6009266196954099</v>
      </c>
      <c r="AA274" s="124">
        <v>2.7411583653310498</v>
      </c>
      <c r="AB274" s="124">
        <v>2.8275970937133801</v>
      </c>
      <c r="AC274" s="126">
        <v>2.9002613467779601</v>
      </c>
      <c r="AD274" s="138">
        <v>2.98454992851602</v>
      </c>
      <c r="AE274" s="127">
        <v>3.0969368028945699</v>
      </c>
      <c r="AF274" s="127">
        <v>3.2418592051919499</v>
      </c>
      <c r="AG274" s="127">
        <v>3.3535314627502202</v>
      </c>
      <c r="AH274" s="127">
        <v>3.4561183276066298</v>
      </c>
      <c r="AI274" s="128">
        <v>3.5500558104643001</v>
      </c>
      <c r="AJ274" s="127">
        <v>3.62808126372683</v>
      </c>
      <c r="AK274" s="127">
        <v>3.7715350812371602</v>
      </c>
      <c r="AL274" s="128">
        <v>3.9935148985933999</v>
      </c>
      <c r="AM274" s="127">
        <v>4.1250405965793497</v>
      </c>
      <c r="AN274" s="127">
        <v>4.3005419877920303</v>
      </c>
      <c r="AO274" s="129">
        <v>4.4615416944998101</v>
      </c>
      <c r="AP274" s="72">
        <v>4.5620555409590722</v>
      </c>
      <c r="AQ274" s="72">
        <v>4.6539184313737305</v>
      </c>
      <c r="AR274" s="72">
        <v>4.8095207348287943</v>
      </c>
      <c r="AS274" s="72">
        <v>4.8814987038985755</v>
      </c>
      <c r="AT274" s="72">
        <v>4.9568073540073616</v>
      </c>
      <c r="AU274" s="132">
        <v>5.0679999999999996</v>
      </c>
      <c r="AV274" s="73">
        <f t="shared" si="13"/>
        <v>5.1660405479921998</v>
      </c>
      <c r="AW274" s="73">
        <f t="shared" si="14"/>
        <v>5.3055293439820934</v>
      </c>
      <c r="AX274" s="73">
        <f t="shared" si="15"/>
        <v>5.4559687770175263</v>
      </c>
      <c r="AY274" s="73">
        <f t="shared" si="16"/>
        <v>5.6611661174182393</v>
      </c>
      <c r="AZ274" s="73">
        <f t="shared" si="17"/>
        <v>5.8400422629539932</v>
      </c>
      <c r="BA274" s="73">
        <f t="shared" si="18"/>
        <v>6.0739690883849216</v>
      </c>
      <c r="BB274" s="73">
        <f t="shared" si="19"/>
        <v>6.3199058837249291</v>
      </c>
      <c r="BC274" s="73">
        <f t="shared" si="20"/>
        <v>6.5458192416844119</v>
      </c>
      <c r="BD274" s="73">
        <f t="shared" si="21"/>
        <v>6.8607260044564216</v>
      </c>
      <c r="BE274" s="73">
        <f t="shared" si="22"/>
        <v>7.1406637644105908</v>
      </c>
      <c r="BF274" s="73">
        <f t="shared" si="23"/>
        <v>7.3779464556142784</v>
      </c>
      <c r="BG274" s="133">
        <f t="shared" si="24"/>
        <v>7.6121629054833804</v>
      </c>
      <c r="BS274" s="133">
        <f t="shared" si="25"/>
        <v>12.482621251722414</v>
      </c>
      <c r="BT274" s="134"/>
    </row>
    <row r="275" spans="2:72" ht="15" hidden="1" customHeight="1" x14ac:dyDescent="0.35">
      <c r="B275" s="135">
        <v>42036</v>
      </c>
      <c r="C275" s="136">
        <v>63.6887459932857</v>
      </c>
      <c r="D275" s="72">
        <v>201502</v>
      </c>
      <c r="E275" s="137">
        <v>1.57013611181075</v>
      </c>
      <c r="F275" s="138">
        <v>1.5950369004079501</v>
      </c>
      <c r="G275" s="127">
        <v>1.6280097587559801</v>
      </c>
      <c r="H275" s="127">
        <v>1.66666179942043</v>
      </c>
      <c r="I275" s="127">
        <v>1.7109255065484801</v>
      </c>
      <c r="J275" s="127">
        <v>1.7354730145205299</v>
      </c>
      <c r="K275" s="139">
        <v>1.75616112792975</v>
      </c>
      <c r="L275" s="127">
        <v>1.7865825150960799</v>
      </c>
      <c r="M275" s="127">
        <v>1.8116528783933701</v>
      </c>
      <c r="N275" s="139">
        <v>1.84603885924202</v>
      </c>
      <c r="O275" s="127">
        <v>1.87400141325726</v>
      </c>
      <c r="P275" s="127">
        <v>1.8997704871243</v>
      </c>
      <c r="Q275" s="140">
        <v>1.95946078155089</v>
      </c>
      <c r="R275" s="138">
        <v>1.99389543661902</v>
      </c>
      <c r="S275" s="127">
        <v>2.04212844783773</v>
      </c>
      <c r="T275" s="127">
        <v>2.0899359521701402</v>
      </c>
      <c r="U275" s="127">
        <v>2.1471799745345401</v>
      </c>
      <c r="V275" s="127">
        <v>2.1917420075238399</v>
      </c>
      <c r="W275" s="139">
        <v>2.2736403071158899</v>
      </c>
      <c r="X275" s="127">
        <v>2.3441598303056499</v>
      </c>
      <c r="Y275" s="127">
        <v>2.4353344940462698</v>
      </c>
      <c r="Z275" s="139">
        <v>2.5944662188421801</v>
      </c>
      <c r="AA275" s="127">
        <v>2.7343496450433999</v>
      </c>
      <c r="AB275" s="127">
        <v>2.82057366962349</v>
      </c>
      <c r="AC275" s="140">
        <v>2.8930574330891199</v>
      </c>
      <c r="AD275" s="138">
        <v>2.9771366517404698</v>
      </c>
      <c r="AE275" s="127">
        <v>3.08924437012376</v>
      </c>
      <c r="AF275" s="127">
        <v>3.2338068019381701</v>
      </c>
      <c r="AG275" s="127">
        <v>3.3452016785267</v>
      </c>
      <c r="AH275" s="127">
        <v>3.4475337294778501</v>
      </c>
      <c r="AI275" s="128">
        <v>3.54123788249461</v>
      </c>
      <c r="AJ275" s="127">
        <v>3.6190695295570698</v>
      </c>
      <c r="AK275" s="127">
        <v>3.7621670243791598</v>
      </c>
      <c r="AL275" s="128">
        <v>3.9835954695472702</v>
      </c>
      <c r="AM275" s="127">
        <v>4.1147944729140704</v>
      </c>
      <c r="AN275" s="127">
        <v>4.2898599389726302</v>
      </c>
      <c r="AO275" s="129">
        <v>4.4504597410330797</v>
      </c>
      <c r="AP275" s="72">
        <v>4.5507239227249796</v>
      </c>
      <c r="AQ275" s="72">
        <v>4.6423586363463665</v>
      </c>
      <c r="AR275" s="72">
        <v>4.7975744416794175</v>
      </c>
      <c r="AS275" s="72">
        <v>4.8693736258003</v>
      </c>
      <c r="AT275" s="72">
        <v>4.9444952179337731</v>
      </c>
      <c r="AU275" s="132">
        <v>5.0553999999999997</v>
      </c>
      <c r="AV275" s="73">
        <f t="shared" si="13"/>
        <v>5.1532087008684417</v>
      </c>
      <c r="AW275" s="73">
        <f t="shared" si="14"/>
        <v>5.2923510228248869</v>
      </c>
      <c r="AX275" s="73">
        <f t="shared" si="15"/>
        <v>5.4424167817111995</v>
      </c>
      <c r="AY275" s="73">
        <f t="shared" si="16"/>
        <v>5.6471044356551836</v>
      </c>
      <c r="AZ275" s="73">
        <f t="shared" si="17"/>
        <v>5.8255362735374687</v>
      </c>
      <c r="BA275" s="73">
        <f t="shared" si="18"/>
        <v>6.0588820517942237</v>
      </c>
      <c r="BB275" s="73">
        <f t="shared" si="19"/>
        <v>6.3042079685840937</v>
      </c>
      <c r="BC275" s="73">
        <f t="shared" si="20"/>
        <v>6.5295601838956205</v>
      </c>
      <c r="BD275" s="73">
        <f t="shared" si="21"/>
        <v>6.8436847546967021</v>
      </c>
      <c r="BE275" s="73">
        <f t="shared" si="22"/>
        <v>7.1229271816377961</v>
      </c>
      <c r="BF275" s="73">
        <f t="shared" si="23"/>
        <v>7.3596204900849314</v>
      </c>
      <c r="BG275" s="133">
        <f t="shared" si="24"/>
        <v>7.5932551733862583</v>
      </c>
      <c r="BS275" s="133">
        <f t="shared" si="25"/>
        <v>12.451615864498319</v>
      </c>
      <c r="BT275" s="134"/>
    </row>
    <row r="276" spans="2:72" ht="15" hidden="1" customHeight="1" x14ac:dyDescent="0.35">
      <c r="B276" s="135">
        <v>42064</v>
      </c>
      <c r="C276" s="136">
        <v>64.313241474135395</v>
      </c>
      <c r="D276" s="72">
        <v>201503</v>
      </c>
      <c r="E276" s="137">
        <v>1.5548897506622601</v>
      </c>
      <c r="F276" s="138">
        <v>1.5795487472180101</v>
      </c>
      <c r="G276" s="127">
        <v>1.61220143198192</v>
      </c>
      <c r="H276" s="127">
        <v>1.65047815297397</v>
      </c>
      <c r="I276" s="127">
        <v>1.69431204993489</v>
      </c>
      <c r="J276" s="127">
        <v>1.7186211962967499</v>
      </c>
      <c r="K276" s="139">
        <v>1.73910842365147</v>
      </c>
      <c r="L276" s="127">
        <v>1.7692344125705499</v>
      </c>
      <c r="M276" s="127">
        <v>1.7940613372193801</v>
      </c>
      <c r="N276" s="139">
        <v>1.82811342275888</v>
      </c>
      <c r="O276" s="127">
        <v>1.85580445432842</v>
      </c>
      <c r="P276" s="127">
        <v>1.8813233049162901</v>
      </c>
      <c r="Q276" s="140">
        <v>1.9404339936774699</v>
      </c>
      <c r="R276" s="138">
        <v>1.9745342807992401</v>
      </c>
      <c r="S276" s="127">
        <v>2.0222989390498398</v>
      </c>
      <c r="T276" s="127">
        <v>2.069642222178</v>
      </c>
      <c r="U276" s="127">
        <v>2.1263303927076498</v>
      </c>
      <c r="V276" s="127">
        <v>2.1704597187211898</v>
      </c>
      <c r="W276" s="139">
        <v>2.2515627681157402</v>
      </c>
      <c r="X276" s="127">
        <v>2.3213975314872299</v>
      </c>
      <c r="Y276" s="127">
        <v>2.4116868695286899</v>
      </c>
      <c r="Z276" s="139">
        <v>2.5692733908685601</v>
      </c>
      <c r="AA276" s="127">
        <v>2.7077985187550602</v>
      </c>
      <c r="AB276" s="127">
        <v>2.7931852894126701</v>
      </c>
      <c r="AC276" s="140">
        <v>2.8649652198622499</v>
      </c>
      <c r="AD276" s="138">
        <v>2.94822801112046</v>
      </c>
      <c r="AE276" s="127">
        <v>3.0592471393177498</v>
      </c>
      <c r="AF276" s="127">
        <v>3.2024058386612202</v>
      </c>
      <c r="AG276" s="127">
        <v>3.3127190469116998</v>
      </c>
      <c r="AH276" s="127">
        <v>3.4140574315213699</v>
      </c>
      <c r="AI276" s="128">
        <v>3.5068516969511401</v>
      </c>
      <c r="AJ276" s="127">
        <v>3.5839275818914702</v>
      </c>
      <c r="AK276" s="127">
        <v>3.72563556909757</v>
      </c>
      <c r="AL276" s="128">
        <v>3.9449138961847199</v>
      </c>
      <c r="AM276" s="127">
        <v>4.0748389288603102</v>
      </c>
      <c r="AN276" s="127">
        <v>4.2482044713898999</v>
      </c>
      <c r="AO276" s="129">
        <v>4.4072448146466296</v>
      </c>
      <c r="AP276" s="72">
        <v>4.506535409454675</v>
      </c>
      <c r="AQ276" s="72">
        <v>4.5972803301930751</v>
      </c>
      <c r="AR276" s="72">
        <v>4.7509889564947922</v>
      </c>
      <c r="AS276" s="72">
        <v>4.8220909550130768</v>
      </c>
      <c r="AT276" s="72">
        <v>4.8964831002437617</v>
      </c>
      <c r="AU276" s="132">
        <v>5.0063000000000004</v>
      </c>
      <c r="AV276" s="73">
        <f t="shared" si="13"/>
        <v>5.1031699301300408</v>
      </c>
      <c r="AW276" s="73">
        <f t="shared" si="14"/>
        <v>5.240961150054229</v>
      </c>
      <c r="AX276" s="73">
        <f t="shared" si="15"/>
        <v>5.3895697379737744</v>
      </c>
      <c r="AY276" s="73">
        <f t="shared" si="16"/>
        <v>5.5922698305393581</v>
      </c>
      <c r="AZ276" s="73">
        <f t="shared" si="17"/>
        <v>5.7689690566943685</v>
      </c>
      <c r="BA276" s="73">
        <f t="shared" si="18"/>
        <v>6.0000489969890403</v>
      </c>
      <c r="BB276" s="73">
        <f t="shared" si="19"/>
        <v>6.2429927460812644</v>
      </c>
      <c r="BC276" s="73">
        <f t="shared" si="20"/>
        <v>6.4661567426553148</v>
      </c>
      <c r="BD276" s="73">
        <f t="shared" si="21"/>
        <v>6.777231095952307</v>
      </c>
      <c r="BE276" s="73">
        <f t="shared" si="22"/>
        <v>7.0537620185485874</v>
      </c>
      <c r="BF276" s="73">
        <f t="shared" si="23"/>
        <v>7.2881569837916711</v>
      </c>
      <c r="BG276" s="133">
        <f t="shared" si="24"/>
        <v>7.5195230238004642</v>
      </c>
      <c r="BS276" s="133">
        <f t="shared" si="25"/>
        <v>12.330707982102393</v>
      </c>
      <c r="BT276" s="134"/>
    </row>
    <row r="277" spans="2:72" ht="15" hidden="1" customHeight="1" x14ac:dyDescent="0.35">
      <c r="B277" s="135">
        <v>42095</v>
      </c>
      <c r="C277" s="136">
        <v>64.792347777899394</v>
      </c>
      <c r="D277" s="72">
        <v>201504</v>
      </c>
      <c r="E277" s="137">
        <v>1.54339213548471</v>
      </c>
      <c r="F277" s="138">
        <v>1.56786879136136</v>
      </c>
      <c r="G277" s="127">
        <v>1.60028002620654</v>
      </c>
      <c r="H277" s="127">
        <v>1.6382737104057701</v>
      </c>
      <c r="I277" s="127">
        <v>1.6817834780972101</v>
      </c>
      <c r="J277" s="127">
        <v>1.7059128707433799</v>
      </c>
      <c r="K277" s="139">
        <v>1.7262486055205299</v>
      </c>
      <c r="L277" s="127">
        <v>1.7561518281455499</v>
      </c>
      <c r="M277" s="127">
        <v>1.78079517037283</v>
      </c>
      <c r="N277" s="139">
        <v>1.8145954581399399</v>
      </c>
      <c r="O277" s="127">
        <v>1.84208172868079</v>
      </c>
      <c r="P277" s="127">
        <v>1.8674118804083699</v>
      </c>
      <c r="Q277" s="140">
        <v>1.92608547583095</v>
      </c>
      <c r="R277" s="138">
        <v>1.95993360875427</v>
      </c>
      <c r="S277" s="127">
        <v>2.0073450717642198</v>
      </c>
      <c r="T277" s="127">
        <v>2.0543382755054602</v>
      </c>
      <c r="U277" s="127">
        <v>2.1106072659809598</v>
      </c>
      <c r="V277" s="127">
        <v>2.1544102781781498</v>
      </c>
      <c r="W277" s="139">
        <v>2.2349136119650401</v>
      </c>
      <c r="X277" s="127">
        <v>2.3042319829460598</v>
      </c>
      <c r="Y277" s="127">
        <v>2.3938536774693899</v>
      </c>
      <c r="Z277" s="139">
        <v>2.5502749270086298</v>
      </c>
      <c r="AA277" s="127">
        <v>2.6877757323589599</v>
      </c>
      <c r="AB277" s="127">
        <v>2.7725311114791</v>
      </c>
      <c r="AC277" s="140">
        <v>2.84378026602162</v>
      </c>
      <c r="AD277" s="138">
        <v>2.92642737148469</v>
      </c>
      <c r="AE277" s="127">
        <v>3.0366255699583</v>
      </c>
      <c r="AF277" s="127">
        <v>3.1787256838723699</v>
      </c>
      <c r="AG277" s="127">
        <v>3.2882231823164698</v>
      </c>
      <c r="AH277" s="127">
        <v>3.38881222135455</v>
      </c>
      <c r="AI277" s="128">
        <v>3.4809203206081398</v>
      </c>
      <c r="AJ277" s="127">
        <v>3.5574262687641198</v>
      </c>
      <c r="AK277" s="127">
        <v>3.6980863978157901</v>
      </c>
      <c r="AL277" s="128">
        <v>3.9157432737225202</v>
      </c>
      <c r="AM277" s="127">
        <v>4.04470757717149</v>
      </c>
      <c r="AN277" s="127">
        <v>4.2167911701016303</v>
      </c>
      <c r="AO277" s="129">
        <v>4.3746554912875499</v>
      </c>
      <c r="AP277" s="72">
        <v>4.4732118828831915</v>
      </c>
      <c r="AQ277" s="72">
        <v>4.5632857913022145</v>
      </c>
      <c r="AR277" s="72">
        <v>4.7158578208555548</v>
      </c>
      <c r="AS277" s="72">
        <v>4.7864340564270007</v>
      </c>
      <c r="AT277" s="72">
        <v>4.8602761097571303</v>
      </c>
      <c r="AU277" s="132">
        <v>4.9692999999999996</v>
      </c>
      <c r="AV277" s="73">
        <f t="shared" si="13"/>
        <v>5.0654345961507072</v>
      </c>
      <c r="AW277" s="73">
        <f t="shared" si="14"/>
        <v>5.202206920413091</v>
      </c>
      <c r="AX277" s="73">
        <f t="shared" si="15"/>
        <v>5.3497166237620419</v>
      </c>
      <c r="AY277" s="73">
        <f t="shared" si="16"/>
        <v>5.550917852720235</v>
      </c>
      <c r="AZ277" s="73">
        <f t="shared" si="17"/>
        <v>5.7263104783888528</v>
      </c>
      <c r="BA277" s="73">
        <f t="shared" si="18"/>
        <v>5.9556817006039129</v>
      </c>
      <c r="BB277" s="73">
        <f t="shared" si="19"/>
        <v>6.1968290048127201</v>
      </c>
      <c r="BC277" s="73">
        <f t="shared" si="20"/>
        <v>6.4183428176660282</v>
      </c>
      <c r="BD277" s="73">
        <f t="shared" si="21"/>
        <v>6.7271169350753697</v>
      </c>
      <c r="BE277" s="73">
        <f t="shared" si="22"/>
        <v>7.0016030528027828</v>
      </c>
      <c r="BF277" s="73">
        <f t="shared" si="23"/>
        <v>7.2342647870506962</v>
      </c>
      <c r="BG277" s="133">
        <f t="shared" si="24"/>
        <v>7.4639199934186848</v>
      </c>
      <c r="BS277" s="133">
        <f t="shared" si="25"/>
        <v>12.239528697407396</v>
      </c>
      <c r="BT277" s="134"/>
    </row>
    <row r="278" spans="2:72" ht="15" hidden="1" customHeight="1" x14ac:dyDescent="0.35">
      <c r="B278" s="135">
        <v>42125</v>
      </c>
      <c r="C278" s="136">
        <v>65.752820320822593</v>
      </c>
      <c r="D278" s="72">
        <v>201505</v>
      </c>
      <c r="E278" s="137">
        <v>1.52084731137125</v>
      </c>
      <c r="F278" s="138">
        <v>1.54496642888229</v>
      </c>
      <c r="G278" s="127">
        <v>1.5769042224210801</v>
      </c>
      <c r="H278" s="127">
        <v>1.6143429206851101</v>
      </c>
      <c r="I278" s="127">
        <v>1.65721712723998</v>
      </c>
      <c r="J278" s="127">
        <v>1.68099405410596</v>
      </c>
      <c r="K278" s="139">
        <v>1.7010327382805801</v>
      </c>
      <c r="L278" s="127">
        <v>1.7304991549383999</v>
      </c>
      <c r="M278" s="127">
        <v>1.75478252395907</v>
      </c>
      <c r="N278" s="139">
        <v>1.7880890800781</v>
      </c>
      <c r="O278" s="127">
        <v>1.8151738498463099</v>
      </c>
      <c r="P278" s="127">
        <v>1.8401339959205301</v>
      </c>
      <c r="Q278" s="140">
        <v>1.89795052730962</v>
      </c>
      <c r="R278" s="138">
        <v>1.9313042296953</v>
      </c>
      <c r="S278" s="127">
        <v>1.97802313825332</v>
      </c>
      <c r="T278" s="127">
        <v>2.0243298971899502</v>
      </c>
      <c r="U278" s="127">
        <v>2.0797769484679201</v>
      </c>
      <c r="V278" s="127">
        <v>2.1229401160119501</v>
      </c>
      <c r="W278" s="139">
        <v>2.2022675117730799</v>
      </c>
      <c r="X278" s="127">
        <v>2.2705733270686901</v>
      </c>
      <c r="Y278" s="127">
        <v>2.3588858887453998</v>
      </c>
      <c r="Z278" s="139">
        <v>2.51302224290556</v>
      </c>
      <c r="AA278" s="127">
        <v>2.6485145298756301</v>
      </c>
      <c r="AB278" s="127">
        <v>2.7320318599795801</v>
      </c>
      <c r="AC278" s="140">
        <v>2.80224025526172</v>
      </c>
      <c r="AD278" s="138">
        <v>2.8836801079383401</v>
      </c>
      <c r="AE278" s="127">
        <v>2.9922686059702501</v>
      </c>
      <c r="AF278" s="127">
        <v>3.1322930179282</v>
      </c>
      <c r="AG278" s="127">
        <v>3.2401910512807501</v>
      </c>
      <c r="AH278" s="127">
        <v>3.3393107539520499</v>
      </c>
      <c r="AI278" s="128">
        <v>3.4300734006473799</v>
      </c>
      <c r="AJ278" s="127">
        <v>3.50546180187205</v>
      </c>
      <c r="AK278" s="127">
        <v>3.6440672632884898</v>
      </c>
      <c r="AL278" s="128">
        <v>3.8585447553746302</v>
      </c>
      <c r="AM278" s="127">
        <v>3.9856252358655002</v>
      </c>
      <c r="AN278" s="127">
        <v>4.15519514854146</v>
      </c>
      <c r="AO278" s="129">
        <v>4.3107534949377504</v>
      </c>
      <c r="AP278" s="72">
        <v>4.4078702416999871</v>
      </c>
      <c r="AQ278" s="72">
        <v>4.496628411638925</v>
      </c>
      <c r="AR278" s="72">
        <v>4.6469717726045294</v>
      </c>
      <c r="AS278" s="72">
        <v>4.7165170784589145</v>
      </c>
      <c r="AT278" s="72">
        <v>4.7892804972241612</v>
      </c>
      <c r="AU278" s="132">
        <v>4.8967000000000001</v>
      </c>
      <c r="AV278" s="73">
        <f t="shared" si="13"/>
        <v>4.9914421677828047</v>
      </c>
      <c r="AW278" s="73">
        <f t="shared" si="14"/>
        <v>5.1262166148219022</v>
      </c>
      <c r="AX278" s="73">
        <f t="shared" si="15"/>
        <v>5.2715715966062096</v>
      </c>
      <c r="AY278" s="73">
        <f t="shared" si="16"/>
        <v>5.4698338146585002</v>
      </c>
      <c r="AZ278" s="73">
        <f t="shared" si="17"/>
        <v>5.6426644239700403</v>
      </c>
      <c r="BA278" s="73">
        <f t="shared" si="18"/>
        <v>5.8686851471494794</v>
      </c>
      <c r="BB278" s="73">
        <f t="shared" si="19"/>
        <v>6.1063099353146795</v>
      </c>
      <c r="BC278" s="73">
        <f t="shared" si="20"/>
        <v>6.3245880248319279</v>
      </c>
      <c r="BD278" s="73">
        <f t="shared" si="21"/>
        <v>6.6288517796394828</v>
      </c>
      <c r="BE278" s="73">
        <f t="shared" si="22"/>
        <v>6.8993283905776144</v>
      </c>
      <c r="BF278" s="73">
        <f t="shared" si="23"/>
        <v>7.1285915602248968</v>
      </c>
      <c r="BG278" s="133">
        <f t="shared" si="24"/>
        <v>7.3548921193096266</v>
      </c>
      <c r="BS278" s="133">
        <f t="shared" si="25"/>
        <v>12.06074197472658</v>
      </c>
      <c r="BT278" s="134"/>
    </row>
    <row r="279" spans="2:72" ht="15" hidden="1" customHeight="1" x14ac:dyDescent="0.35">
      <c r="B279" s="135">
        <v>42156</v>
      </c>
      <c r="C279" s="136">
        <v>66.617622265352594</v>
      </c>
      <c r="D279" s="72">
        <v>201506</v>
      </c>
      <c r="E279" s="137">
        <v>1.5011043114339599</v>
      </c>
      <c r="F279" s="138">
        <v>1.5249103247089899</v>
      </c>
      <c r="G279" s="127">
        <v>1.55643351524911</v>
      </c>
      <c r="H279" s="127">
        <v>1.59338620008368</v>
      </c>
      <c r="I279" s="127">
        <v>1.63570383172731</v>
      </c>
      <c r="J279" s="127">
        <v>1.65917209653227</v>
      </c>
      <c r="K279" s="139">
        <v>1.67895064693973</v>
      </c>
      <c r="L279" s="127">
        <v>1.70803454297376</v>
      </c>
      <c r="M279" s="127">
        <v>1.73200267551442</v>
      </c>
      <c r="N279" s="139">
        <v>1.7648768599348299</v>
      </c>
      <c r="O279" s="127">
        <v>1.79161002661716</v>
      </c>
      <c r="P279" s="127">
        <v>1.81624615057641</v>
      </c>
      <c r="Q279" s="140">
        <v>1.87331213207988</v>
      </c>
      <c r="R279" s="138">
        <v>1.9062328507339401</v>
      </c>
      <c r="S279" s="127">
        <v>1.9523452740768801</v>
      </c>
      <c r="T279" s="127">
        <v>1.99805089815142</v>
      </c>
      <c r="U279" s="127">
        <v>2.0527781591376799</v>
      </c>
      <c r="V279" s="127">
        <v>2.09538100060049</v>
      </c>
      <c r="W279" s="139">
        <v>2.1736786014848799</v>
      </c>
      <c r="X279" s="127">
        <v>2.2410976994243201</v>
      </c>
      <c r="Y279" s="127">
        <v>2.3282638245806702</v>
      </c>
      <c r="Z279" s="139">
        <v>2.4803992454401902</v>
      </c>
      <c r="AA279" s="127">
        <v>2.6141326285458399</v>
      </c>
      <c r="AB279" s="127">
        <v>2.6965657718082299</v>
      </c>
      <c r="AC279" s="140">
        <v>2.7658627512412699</v>
      </c>
      <c r="AD279" s="138">
        <v>2.84624538601425</v>
      </c>
      <c r="AE279" s="127">
        <v>2.95342423385063</v>
      </c>
      <c r="AF279" s="127">
        <v>3.09163090780436</v>
      </c>
      <c r="AG279" s="127">
        <v>3.19812825428335</v>
      </c>
      <c r="AH279" s="127">
        <v>3.29596122667675</v>
      </c>
      <c r="AI279" s="128">
        <v>3.3855456308788199</v>
      </c>
      <c r="AJ279" s="127">
        <v>3.4599553715966</v>
      </c>
      <c r="AK279" s="127">
        <v>3.5967615152277599</v>
      </c>
      <c r="AL279" s="128">
        <v>3.80845475074773</v>
      </c>
      <c r="AM279" s="127">
        <v>3.9338855259068399</v>
      </c>
      <c r="AN279" s="127">
        <v>4.1012541533187896</v>
      </c>
      <c r="AO279" s="129">
        <v>4.2547931067095099</v>
      </c>
      <c r="AP279" s="72">
        <v>4.350649124724745</v>
      </c>
      <c r="AQ279" s="72">
        <v>4.438255073444342</v>
      </c>
      <c r="AR279" s="72">
        <v>4.5866467401511466</v>
      </c>
      <c r="AS279" s="72">
        <v>4.6552892381043991</v>
      </c>
      <c r="AT279" s="72">
        <v>4.7271080727806458</v>
      </c>
      <c r="AU279" s="132">
        <v>4.8331999999999997</v>
      </c>
      <c r="AV279" s="73">
        <f t="shared" si="13"/>
        <v>4.9266453655866291</v>
      </c>
      <c r="AW279" s="73">
        <f t="shared" si="14"/>
        <v>5.0596702274572838</v>
      </c>
      <c r="AX279" s="73">
        <f t="shared" si="15"/>
        <v>5.2031382720225849</v>
      </c>
      <c r="AY279" s="73">
        <f t="shared" si="16"/>
        <v>5.3988267333740509</v>
      </c>
      <c r="AZ279" s="73">
        <f t="shared" si="17"/>
        <v>5.5694137284297183</v>
      </c>
      <c r="BA279" s="73">
        <f t="shared" si="18"/>
        <v>5.7925003456734769</v>
      </c>
      <c r="BB279" s="73">
        <f t="shared" si="19"/>
        <v>6.027040388813476</v>
      </c>
      <c r="BC279" s="73">
        <f t="shared" si="20"/>
        <v>6.2424848840077249</v>
      </c>
      <c r="BD279" s="73">
        <f t="shared" si="21"/>
        <v>6.5427988147618263</v>
      </c>
      <c r="BE279" s="73">
        <f t="shared" si="22"/>
        <v>6.8097642121331114</v>
      </c>
      <c r="BF279" s="73">
        <f t="shared" si="23"/>
        <v>7.0360511837688469</v>
      </c>
      <c r="BG279" s="133">
        <f t="shared" si="24"/>
        <v>7.259414004205909</v>
      </c>
      <c r="BS279" s="133">
        <f t="shared" si="25"/>
        <v>11.90417449666991</v>
      </c>
      <c r="BT279" s="134"/>
    </row>
    <row r="280" spans="2:72" ht="15" hidden="1" customHeight="1" x14ac:dyDescent="0.35">
      <c r="B280" s="135">
        <v>42186</v>
      </c>
      <c r="C280" s="136">
        <v>67.5750815610823</v>
      </c>
      <c r="D280" s="72">
        <v>201507</v>
      </c>
      <c r="E280" s="137">
        <v>1.47983543178721</v>
      </c>
      <c r="F280" s="138">
        <v>1.50330414189992</v>
      </c>
      <c r="G280" s="127">
        <v>1.53438068596745</v>
      </c>
      <c r="H280" s="127">
        <v>1.5708097947917601</v>
      </c>
      <c r="I280" s="127">
        <v>1.61252783544927</v>
      </c>
      <c r="J280" s="127">
        <v>1.63566358258983</v>
      </c>
      <c r="K280" s="139">
        <v>1.65516189423906</v>
      </c>
      <c r="L280" s="127">
        <v>1.68383370572994</v>
      </c>
      <c r="M280" s="127">
        <v>1.7074622380692801</v>
      </c>
      <c r="N280" s="139">
        <v>1.73987063402542</v>
      </c>
      <c r="O280" s="127">
        <v>1.76622502323012</v>
      </c>
      <c r="P280" s="127">
        <v>1.7905120823366101</v>
      </c>
      <c r="Q280" s="140">
        <v>1.84676950611144</v>
      </c>
      <c r="R280" s="138">
        <v>1.8792237769659601</v>
      </c>
      <c r="S280" s="127">
        <v>1.9246828415950299</v>
      </c>
      <c r="T280" s="127">
        <v>1.96974087082209</v>
      </c>
      <c r="U280" s="127">
        <v>2.0236927109941898</v>
      </c>
      <c r="V280" s="127">
        <v>2.0656919203837401</v>
      </c>
      <c r="W280" s="139">
        <v>2.1428801365057599</v>
      </c>
      <c r="X280" s="127">
        <v>2.2093439852536201</v>
      </c>
      <c r="Y280" s="127">
        <v>2.2952750691066401</v>
      </c>
      <c r="Z280" s="139">
        <v>2.44525491028284</v>
      </c>
      <c r="AA280" s="127">
        <v>2.5770934489007602</v>
      </c>
      <c r="AB280" s="127">
        <v>2.6583586116373601</v>
      </c>
      <c r="AC280" s="140">
        <v>2.72667373451038</v>
      </c>
      <c r="AD280" s="138">
        <v>2.8059174420471602</v>
      </c>
      <c r="AE280" s="127">
        <v>2.9115776918767602</v>
      </c>
      <c r="AF280" s="127">
        <v>3.0478261400814102</v>
      </c>
      <c r="AG280" s="127">
        <v>3.1528145446249898</v>
      </c>
      <c r="AH280" s="127">
        <v>3.2492613390562899</v>
      </c>
      <c r="AI280" s="128">
        <v>3.3375764377899202</v>
      </c>
      <c r="AJ280" s="127">
        <v>3.4109318801436102</v>
      </c>
      <c r="AK280" s="127">
        <v>3.5457996418904001</v>
      </c>
      <c r="AL280" s="128">
        <v>3.7544934336581899</v>
      </c>
      <c r="AM280" s="127">
        <v>3.8781470025028999</v>
      </c>
      <c r="AN280" s="127">
        <v>4.0431442136408702</v>
      </c>
      <c r="AO280" s="129">
        <v>4.1945077009457998</v>
      </c>
      <c r="AP280" s="72">
        <v>4.2890055521134336</v>
      </c>
      <c r="AQ280" s="72">
        <v>4.3753702277479665</v>
      </c>
      <c r="AR280" s="72">
        <v>4.5216593593572902</v>
      </c>
      <c r="AS280" s="72">
        <v>4.5893292739820559</v>
      </c>
      <c r="AT280" s="72">
        <v>4.6601305203804833</v>
      </c>
      <c r="AU280" s="132">
        <v>4.7647000000000004</v>
      </c>
      <c r="AV280" s="73">
        <f t="shared" si="13"/>
        <v>4.8568406048216604</v>
      </c>
      <c r="AW280" s="73">
        <f t="shared" si="14"/>
        <v>4.9879806611157793</v>
      </c>
      <c r="AX280" s="73">
        <f t="shared" si="15"/>
        <v>5.1294159325088415</v>
      </c>
      <c r="AY280" s="73">
        <f t="shared" si="16"/>
        <v>5.3223317189029169</v>
      </c>
      <c r="AZ280" s="73">
        <f t="shared" si="17"/>
        <v>5.4905016972066472</v>
      </c>
      <c r="BA280" s="73">
        <f t="shared" si="18"/>
        <v>5.7104274399017037</v>
      </c>
      <c r="BB280" s="73">
        <f t="shared" si="19"/>
        <v>5.9416443269412955</v>
      </c>
      <c r="BC280" s="73">
        <f t="shared" si="20"/>
        <v>6.1540362274531235</v>
      </c>
      <c r="BD280" s="73">
        <f t="shared" si="21"/>
        <v>6.4500950636073355</v>
      </c>
      <c r="BE280" s="73">
        <f t="shared" si="22"/>
        <v>6.7132778758089628</v>
      </c>
      <c r="BF280" s="73">
        <f t="shared" si="23"/>
        <v>6.9363586276445899</v>
      </c>
      <c r="BG280" s="133">
        <f t="shared" si="24"/>
        <v>7.1565566600590937</v>
      </c>
      <c r="BS280" s="133">
        <f t="shared" si="25"/>
        <v>11.735506368322593</v>
      </c>
      <c r="BT280" s="134"/>
    </row>
    <row r="281" spans="2:72" ht="15" hidden="1" customHeight="1" x14ac:dyDescent="0.35">
      <c r="B281" s="135">
        <v>42217</v>
      </c>
      <c r="C281" s="136">
        <v>68.540073974795703</v>
      </c>
      <c r="D281" s="72">
        <v>201508</v>
      </c>
      <c r="E281" s="137">
        <v>1.45900046791273</v>
      </c>
      <c r="F281" s="138">
        <v>1.4821387563333599</v>
      </c>
      <c r="G281" s="127">
        <v>1.5127777661595201</v>
      </c>
      <c r="H281" s="127">
        <v>1.5486939806781299</v>
      </c>
      <c r="I281" s="127">
        <v>1.58982466286906</v>
      </c>
      <c r="J281" s="127">
        <v>1.6126346761844099</v>
      </c>
      <c r="K281" s="139">
        <v>1.6318584663496301</v>
      </c>
      <c r="L281" s="127">
        <v>1.66012660041544</v>
      </c>
      <c r="M281" s="127">
        <v>1.6834224608866</v>
      </c>
      <c r="N281" s="139">
        <v>1.7153745711338899</v>
      </c>
      <c r="O281" s="127">
        <v>1.7413579104669401</v>
      </c>
      <c r="P281" s="127">
        <v>1.7653030261463301</v>
      </c>
      <c r="Q281" s="140">
        <v>1.8207683879345</v>
      </c>
      <c r="R281" s="138">
        <v>1.8527657271962901</v>
      </c>
      <c r="S281" s="127">
        <v>1.8975847625700999</v>
      </c>
      <c r="T281" s="127">
        <v>1.9420084088171099</v>
      </c>
      <c r="U281" s="127">
        <v>1.9952006478762701</v>
      </c>
      <c r="V281" s="127">
        <v>2.0366085401561</v>
      </c>
      <c r="W281" s="139">
        <v>2.1127100045624299</v>
      </c>
      <c r="X281" s="127">
        <v>2.1782380925778</v>
      </c>
      <c r="Y281" s="127">
        <v>2.2629593317485499</v>
      </c>
      <c r="Z281" s="139">
        <v>2.41082757017104</v>
      </c>
      <c r="AA281" s="127">
        <v>2.5408099218573801</v>
      </c>
      <c r="AB281" s="127">
        <v>2.6209309325528101</v>
      </c>
      <c r="AC281" s="140">
        <v>2.6882842301535401</v>
      </c>
      <c r="AD281" s="138">
        <v>2.7664122462097902</v>
      </c>
      <c r="AE281" s="127">
        <v>2.8705848796187601</v>
      </c>
      <c r="AF281" s="127">
        <v>3.0049150526994901</v>
      </c>
      <c r="AG281" s="127">
        <v>3.10842529989602</v>
      </c>
      <c r="AH281" s="127">
        <v>3.2035141963917702</v>
      </c>
      <c r="AI281" s="128">
        <v>3.2905858853163301</v>
      </c>
      <c r="AJ281" s="127">
        <v>3.3629085385107702</v>
      </c>
      <c r="AK281" s="127">
        <v>3.4958774641549302</v>
      </c>
      <c r="AL281" s="128">
        <v>3.7016330051423201</v>
      </c>
      <c r="AM281" s="127">
        <v>3.8235456252406399</v>
      </c>
      <c r="AN281" s="127">
        <v>3.9862198004115101</v>
      </c>
      <c r="AO281" s="129">
        <v>4.1354522042714903</v>
      </c>
      <c r="AP281" s="72">
        <v>4.2286195971509963</v>
      </c>
      <c r="AQ281" s="72">
        <v>4.3137683234588504</v>
      </c>
      <c r="AR281" s="72">
        <v>4.4579978147143633</v>
      </c>
      <c r="AS281" s="72">
        <v>4.5247149881110769</v>
      </c>
      <c r="AT281" s="72">
        <v>4.5945194064978931</v>
      </c>
      <c r="AU281" s="132">
        <v>4.6976000000000004</v>
      </c>
      <c r="AV281" s="73">
        <f t="shared" si="13"/>
        <v>4.7884599616961276</v>
      </c>
      <c r="AW281" s="73">
        <f t="shared" si="14"/>
        <v>4.9177536651616176</v>
      </c>
      <c r="AX281" s="73">
        <f t="shared" si="15"/>
        <v>5.0571976348823773</v>
      </c>
      <c r="AY281" s="73">
        <f t="shared" si="16"/>
        <v>5.2473973128808842</v>
      </c>
      <c r="AZ281" s="73">
        <f t="shared" si="17"/>
        <v>5.4131995850549544</v>
      </c>
      <c r="BA281" s="73">
        <f t="shared" si="18"/>
        <v>5.6300289395938057</v>
      </c>
      <c r="BB281" s="73">
        <f t="shared" si="19"/>
        <v>5.8579904677028294</v>
      </c>
      <c r="BC281" s="73">
        <f t="shared" si="20"/>
        <v>6.067392050859536</v>
      </c>
      <c r="BD281" s="73">
        <f t="shared" si="21"/>
        <v>6.359282602471092</v>
      </c>
      <c r="BE281" s="73">
        <f t="shared" si="22"/>
        <v>6.6187599996874997</v>
      </c>
      <c r="BF281" s="73">
        <f t="shared" si="23"/>
        <v>6.8386999432239399</v>
      </c>
      <c r="BG281" s="133">
        <f t="shared" si="24"/>
        <v>7.0557977538488856</v>
      </c>
      <c r="BS281" s="133">
        <f t="shared" si="25"/>
        <v>11.570279312678021</v>
      </c>
      <c r="BT281" s="134"/>
    </row>
    <row r="282" spans="2:72" ht="15" hidden="1" customHeight="1" x14ac:dyDescent="0.35">
      <c r="B282" s="135">
        <v>42248</v>
      </c>
      <c r="C282" s="136">
        <v>69.465894174993807</v>
      </c>
      <c r="D282" s="72">
        <v>201509</v>
      </c>
      <c r="E282" s="137">
        <v>1.43955535572733</v>
      </c>
      <c r="F282" s="138">
        <v>1.46238526411381</v>
      </c>
      <c r="G282" s="127">
        <v>1.4926159265840799</v>
      </c>
      <c r="H282" s="127">
        <v>1.5280534607760199</v>
      </c>
      <c r="I282" s="127">
        <v>1.5686359658093301</v>
      </c>
      <c r="J282" s="127">
        <v>1.59114197424077</v>
      </c>
      <c r="K282" s="139">
        <v>1.61010955560783</v>
      </c>
      <c r="L282" s="127">
        <v>1.63800094062505</v>
      </c>
      <c r="M282" s="127">
        <v>1.66098632098995</v>
      </c>
      <c r="N282" s="139">
        <v>1.69251258328038</v>
      </c>
      <c r="O282" s="127">
        <v>1.7181496246105199</v>
      </c>
      <c r="P282" s="127">
        <v>1.74177560710872</v>
      </c>
      <c r="Q282" s="140">
        <v>1.7965017435120501</v>
      </c>
      <c r="R282" s="138">
        <v>1.8280726320185099</v>
      </c>
      <c r="S282" s="127">
        <v>1.8722943329910999</v>
      </c>
      <c r="T282" s="127">
        <v>1.91612591446228</v>
      </c>
      <c r="U282" s="127">
        <v>1.9686092236213899</v>
      </c>
      <c r="V282" s="127">
        <v>2.00946524417229</v>
      </c>
      <c r="W282" s="139">
        <v>2.0845524515270202</v>
      </c>
      <c r="X282" s="127">
        <v>2.1492072012187999</v>
      </c>
      <c r="Y282" s="127">
        <v>2.2327993016151799</v>
      </c>
      <c r="Z282" s="139">
        <v>2.3786967973627902</v>
      </c>
      <c r="AA282" s="127">
        <v>2.5069467840045299</v>
      </c>
      <c r="AB282" s="127">
        <v>2.5859999663642999</v>
      </c>
      <c r="AC282" s="140">
        <v>2.6524555998061001</v>
      </c>
      <c r="AD282" s="138">
        <v>2.72954234954994</v>
      </c>
      <c r="AE282" s="127">
        <v>2.83232660194887</v>
      </c>
      <c r="AF282" s="127">
        <v>2.9648664635506901</v>
      </c>
      <c r="AG282" s="127">
        <v>3.0669971578181201</v>
      </c>
      <c r="AH282" s="127">
        <v>3.1608187385722899</v>
      </c>
      <c r="AI282" s="128">
        <v>3.2467299626467399</v>
      </c>
      <c r="AJ282" s="127">
        <v>3.31808872163014</v>
      </c>
      <c r="AK282" s="127">
        <v>3.4492854780850699</v>
      </c>
      <c r="AL282" s="128">
        <v>3.6522987721265099</v>
      </c>
      <c r="AM282" s="127">
        <v>3.7725865780957299</v>
      </c>
      <c r="AN282" s="127">
        <v>3.9330926815932599</v>
      </c>
      <c r="AO282" s="129">
        <v>4.0803361615984803</v>
      </c>
      <c r="AP282" s="72">
        <v>4.1722618479491551</v>
      </c>
      <c r="AQ282" s="72">
        <v>4.2562757380647573</v>
      </c>
      <c r="AR282" s="72">
        <v>4.3985829827551823</v>
      </c>
      <c r="AS282" s="72">
        <v>4.4644109700618815</v>
      </c>
      <c r="AT282" s="72">
        <v>4.5332850565012999</v>
      </c>
      <c r="AU282" s="132">
        <v>4.6349999999999998</v>
      </c>
      <c r="AV282" s="73">
        <f t="shared" si="13"/>
        <v>4.7246408312720645</v>
      </c>
      <c r="AW282" s="73">
        <f t="shared" si="14"/>
        <v>4.852211347785909</v>
      </c>
      <c r="AX282" s="73">
        <f t="shared" si="15"/>
        <v>4.9897968509095483</v>
      </c>
      <c r="AY282" s="73">
        <f t="shared" si="16"/>
        <v>5.1774616057482294</v>
      </c>
      <c r="AZ282" s="73">
        <f t="shared" si="17"/>
        <v>5.3410541159284382</v>
      </c>
      <c r="BA282" s="73">
        <f t="shared" si="18"/>
        <v>5.554993635119855</v>
      </c>
      <c r="BB282" s="73">
        <f t="shared" si="19"/>
        <v>5.7799169616754709</v>
      </c>
      <c r="BC282" s="73">
        <f t="shared" si="20"/>
        <v>5.9865277045508805</v>
      </c>
      <c r="BD282" s="73">
        <f t="shared" si="21"/>
        <v>6.2745280281284002</v>
      </c>
      <c r="BE282" s="73">
        <f t="shared" si="22"/>
        <v>6.530547189923082</v>
      </c>
      <c r="BF282" s="73">
        <f t="shared" si="23"/>
        <v>6.7475558411329093</v>
      </c>
      <c r="BG282" s="133">
        <f t="shared" si="24"/>
        <v>6.9617602385097799</v>
      </c>
      <c r="BS282" s="133">
        <f t="shared" si="25"/>
        <v>11.416074167306588</v>
      </c>
      <c r="BT282" s="134"/>
    </row>
    <row r="283" spans="2:72" ht="15" hidden="1" customHeight="1" x14ac:dyDescent="0.35">
      <c r="B283" s="135">
        <v>42278</v>
      </c>
      <c r="C283" s="136">
        <v>70.109975762601096</v>
      </c>
      <c r="D283" s="72">
        <v>201510</v>
      </c>
      <c r="E283" s="137">
        <v>1.4263305458642499</v>
      </c>
      <c r="F283" s="138">
        <v>1.44895072199111</v>
      </c>
      <c r="G283" s="127">
        <v>1.4789036634542601</v>
      </c>
      <c r="H283" s="127">
        <v>1.5140156425018001</v>
      </c>
      <c r="I283" s="127">
        <v>1.5542253269202599</v>
      </c>
      <c r="J283" s="127">
        <v>1.5765245786743001</v>
      </c>
      <c r="K283" s="139">
        <v>1.5953179099466099</v>
      </c>
      <c r="L283" s="127">
        <v>1.6229530642727299</v>
      </c>
      <c r="M283" s="127">
        <v>1.64572728409854</v>
      </c>
      <c r="N283" s="139">
        <v>1.67696392305297</v>
      </c>
      <c r="O283" s="127">
        <v>1.7023654437442599</v>
      </c>
      <c r="P283" s="127">
        <v>1.7257743806629899</v>
      </c>
      <c r="Q283" s="140">
        <v>1.77999776269456</v>
      </c>
      <c r="R283" s="138">
        <v>1.8112786178959099</v>
      </c>
      <c r="S283" s="127">
        <v>1.85509406593432</v>
      </c>
      <c r="T283" s="127">
        <v>1.8985229783947899</v>
      </c>
      <c r="U283" s="127">
        <v>1.9505241374359099</v>
      </c>
      <c r="V283" s="127">
        <v>1.99100482465808</v>
      </c>
      <c r="W283" s="139">
        <v>2.0654022259303599</v>
      </c>
      <c r="X283" s="127">
        <v>2.1294630097367602</v>
      </c>
      <c r="Y283" s="127">
        <v>2.21228717187401</v>
      </c>
      <c r="Z283" s="139">
        <v>2.3568443463667998</v>
      </c>
      <c r="AA283" s="127">
        <v>2.48391613469785</v>
      </c>
      <c r="AB283" s="127">
        <v>2.5622430766239801</v>
      </c>
      <c r="AC283" s="140">
        <v>2.6280881999432602</v>
      </c>
      <c r="AD283" s="138">
        <v>2.70446677434375</v>
      </c>
      <c r="AE283" s="127">
        <v>2.8063067753184501</v>
      </c>
      <c r="AF283" s="127">
        <v>2.9376290286761702</v>
      </c>
      <c r="AG283" s="127">
        <v>3.03882147558306</v>
      </c>
      <c r="AH283" s="127">
        <v>3.1317811425792201</v>
      </c>
      <c r="AI283" s="128">
        <v>3.2169031232258498</v>
      </c>
      <c r="AJ283" s="127">
        <v>3.28760632838434</v>
      </c>
      <c r="AK283" s="127">
        <v>3.41759781534277</v>
      </c>
      <c r="AL283" s="128">
        <v>3.6187460805732701</v>
      </c>
      <c r="AM283" s="127">
        <v>3.73792883465515</v>
      </c>
      <c r="AN283" s="127">
        <v>3.8969604115273699</v>
      </c>
      <c r="AO283" s="129">
        <v>4.0428512050805496</v>
      </c>
      <c r="AP283" s="72">
        <v>4.1339323947478039</v>
      </c>
      <c r="AQ283" s="72">
        <v>4.2171744717349871</v>
      </c>
      <c r="AR283" s="72">
        <v>4.3581743778463968</v>
      </c>
      <c r="AS283" s="72">
        <v>4.4233976210476778</v>
      </c>
      <c r="AT283" s="72">
        <v>4.4916389796840068</v>
      </c>
      <c r="AU283" s="132">
        <v>4.5923999999999996</v>
      </c>
      <c r="AV283" s="73">
        <f t="shared" si="13"/>
        <v>4.681236820154103</v>
      </c>
      <c r="AW283" s="73">
        <f t="shared" si="14"/>
        <v>4.8076353804675014</v>
      </c>
      <c r="AX283" s="73">
        <f t="shared" si="15"/>
        <v>4.9439569223884767</v>
      </c>
      <c r="AY283" s="73">
        <f t="shared" si="16"/>
        <v>5.1298976513389771</v>
      </c>
      <c r="AZ283" s="73">
        <f t="shared" si="17"/>
        <v>5.2919872809015365</v>
      </c>
      <c r="BA283" s="73">
        <f t="shared" si="18"/>
        <v>5.5039613949751525</v>
      </c>
      <c r="BB283" s="73">
        <f t="shared" si="19"/>
        <v>5.7268184111137108</v>
      </c>
      <c r="BC283" s="73">
        <f t="shared" si="20"/>
        <v>5.9315310763783318</v>
      </c>
      <c r="BD283" s="73">
        <f t="shared" si="21"/>
        <v>6.2168856180450245</v>
      </c>
      <c r="BE283" s="73">
        <f t="shared" si="22"/>
        <v>6.4705528003047981</v>
      </c>
      <c r="BF283" s="73">
        <f t="shared" si="23"/>
        <v>6.6855678511021956</v>
      </c>
      <c r="BG283" s="133">
        <f t="shared" si="24"/>
        <v>6.8978044099962492</v>
      </c>
      <c r="BS283" s="133">
        <f t="shared" si="25"/>
        <v>11.311197748595234</v>
      </c>
      <c r="BT283" s="134"/>
    </row>
    <row r="284" spans="2:72" ht="15" hidden="1" customHeight="1" x14ac:dyDescent="0.35">
      <c r="B284" s="135">
        <v>42309</v>
      </c>
      <c r="C284" s="136">
        <v>71.512175277853103</v>
      </c>
      <c r="D284" s="72">
        <v>201511</v>
      </c>
      <c r="E284" s="137">
        <v>1.39836328025907</v>
      </c>
      <c r="F284" s="138">
        <v>1.4205399235206999</v>
      </c>
      <c r="G284" s="127">
        <v>1.4499055524061399</v>
      </c>
      <c r="H284" s="127">
        <v>1.4843290612762701</v>
      </c>
      <c r="I284" s="127">
        <v>1.52375032051006</v>
      </c>
      <c r="J284" s="127">
        <v>1.5456123320336299</v>
      </c>
      <c r="K284" s="139">
        <v>1.56403716661432</v>
      </c>
      <c r="L284" s="127">
        <v>1.5911304551693399</v>
      </c>
      <c r="M284" s="127">
        <v>1.6134581216652399</v>
      </c>
      <c r="N284" s="139">
        <v>1.64408227750291</v>
      </c>
      <c r="O284" s="127">
        <v>1.6689857291610399</v>
      </c>
      <c r="P284" s="127">
        <v>1.6919356673166599</v>
      </c>
      <c r="Q284" s="140">
        <v>1.74509584577898</v>
      </c>
      <c r="R284" s="138">
        <v>1.7757633508783499</v>
      </c>
      <c r="S284" s="127">
        <v>1.81871967248462</v>
      </c>
      <c r="T284" s="127">
        <v>1.86129703764195</v>
      </c>
      <c r="U284" s="127">
        <v>1.9122785661136401</v>
      </c>
      <c r="V284" s="127">
        <v>1.95196551437067</v>
      </c>
      <c r="W284" s="139">
        <v>2.02490414306898</v>
      </c>
      <c r="X284" s="127">
        <v>2.08770883307526</v>
      </c>
      <c r="Y284" s="127">
        <v>2.16890899203334</v>
      </c>
      <c r="Z284" s="139">
        <v>2.3106317121243198</v>
      </c>
      <c r="AA284" s="127">
        <v>2.4352118967626</v>
      </c>
      <c r="AB284" s="127">
        <v>2.5120030162980198</v>
      </c>
      <c r="AC284" s="140">
        <v>2.5765570587679001</v>
      </c>
      <c r="AD284" s="138">
        <v>2.6514380140624998</v>
      </c>
      <c r="AE284" s="127">
        <v>2.7512811522729899</v>
      </c>
      <c r="AF284" s="127">
        <v>2.88002845948645</v>
      </c>
      <c r="AG284" s="127">
        <v>2.9792367407677101</v>
      </c>
      <c r="AH284" s="127">
        <v>3.0703736691953099</v>
      </c>
      <c r="AI284" s="128">
        <v>3.1538265913978898</v>
      </c>
      <c r="AJ284" s="127">
        <v>3.2231434592003301</v>
      </c>
      <c r="AK284" s="127">
        <v>3.3505860934733001</v>
      </c>
      <c r="AL284" s="128">
        <v>3.54779027507184</v>
      </c>
      <c r="AM284" s="127">
        <v>3.6646361124070101</v>
      </c>
      <c r="AN284" s="127">
        <v>3.8205494230660499</v>
      </c>
      <c r="AO284" s="129">
        <v>3.9635796128240699</v>
      </c>
      <c r="AP284" s="72">
        <v>4.0528748968115726</v>
      </c>
      <c r="AQ284" s="72">
        <v>4.1344847762107717</v>
      </c>
      <c r="AR284" s="72">
        <v>4.2727199782807821</v>
      </c>
      <c r="AS284" s="72">
        <v>4.3366643343604689</v>
      </c>
      <c r="AT284" s="72">
        <v>4.4035676271411841</v>
      </c>
      <c r="AU284" s="132">
        <v>4.5023999999999997</v>
      </c>
      <c r="AV284" s="73">
        <f t="shared" si="13"/>
        <v>4.5894478628961801</v>
      </c>
      <c r="AW284" s="73">
        <f t="shared" si="14"/>
        <v>4.7133680200661781</v>
      </c>
      <c r="AX284" s="73">
        <f t="shared" si="15"/>
        <v>4.8470165905769385</v>
      </c>
      <c r="AY284" s="73">
        <f t="shared" si="16"/>
        <v>5.0293114228813511</v>
      </c>
      <c r="AZ284" s="73">
        <f t="shared" si="17"/>
        <v>5.1882228244132715</v>
      </c>
      <c r="BA284" s="73">
        <f t="shared" si="18"/>
        <v>5.3960405833089737</v>
      </c>
      <c r="BB284" s="73">
        <f t="shared" si="19"/>
        <v>5.6145278540330512</v>
      </c>
      <c r="BC284" s="73">
        <f t="shared" si="20"/>
        <v>5.8152265454689536</v>
      </c>
      <c r="BD284" s="73">
        <f t="shared" si="21"/>
        <v>6.0949859000441426</v>
      </c>
      <c r="BE284" s="73">
        <f t="shared" si="22"/>
        <v>6.3436792159850972</v>
      </c>
      <c r="BF284" s="73">
        <f t="shared" si="23"/>
        <v>6.5544782853943104</v>
      </c>
      <c r="BG284" s="133">
        <f t="shared" si="24"/>
        <v>6.7625533431335789</v>
      </c>
      <c r="BS284" s="133">
        <f t="shared" si="25"/>
        <v>11.089409557446311</v>
      </c>
      <c r="BT284" s="134"/>
    </row>
    <row r="285" spans="2:72" ht="15" hidden="1" customHeight="1" x14ac:dyDescent="0.35">
      <c r="B285" s="141">
        <v>42339</v>
      </c>
      <c r="C285" s="142">
        <v>74.301150113689403</v>
      </c>
      <c r="D285" s="109">
        <v>201512</v>
      </c>
      <c r="E285" s="143">
        <v>1.3458741869673401</v>
      </c>
      <c r="F285" s="144">
        <v>1.36721840569846</v>
      </c>
      <c r="G285" s="145">
        <v>1.3954817636247701</v>
      </c>
      <c r="H285" s="145">
        <v>1.4286131484853399</v>
      </c>
      <c r="I285" s="145">
        <v>1.4665546876901401</v>
      </c>
      <c r="J285" s="145">
        <v>1.48759608472919</v>
      </c>
      <c r="K285" s="146">
        <v>1.50532932301667</v>
      </c>
      <c r="L285" s="145">
        <v>1.5314056353891601</v>
      </c>
      <c r="M285" s="145">
        <v>1.5528952085324701</v>
      </c>
      <c r="N285" s="146">
        <v>1.58236985322705</v>
      </c>
      <c r="O285" s="145">
        <v>1.6063385266227601</v>
      </c>
      <c r="P285" s="145">
        <v>1.62842701377926</v>
      </c>
      <c r="Q285" s="147">
        <v>1.6795917668710101</v>
      </c>
      <c r="R285" s="144">
        <v>1.7091081336653999</v>
      </c>
      <c r="S285" s="145">
        <v>1.75045204281484</v>
      </c>
      <c r="T285" s="145">
        <v>1.7914312200596301</v>
      </c>
      <c r="U285" s="145">
        <v>1.84049910116808</v>
      </c>
      <c r="V285" s="145">
        <v>1.8786963564684001</v>
      </c>
      <c r="W285" s="146">
        <v>1.9488971540606199</v>
      </c>
      <c r="X285" s="145">
        <v>2.00934440141988</v>
      </c>
      <c r="Y285" s="145">
        <v>2.0874966237087</v>
      </c>
      <c r="Z285" s="146">
        <v>2.2238996266836599</v>
      </c>
      <c r="AA285" s="145">
        <v>2.3438035580005798</v>
      </c>
      <c r="AB285" s="145">
        <v>2.4177122389778898</v>
      </c>
      <c r="AC285" s="147">
        <v>2.4798431749450498</v>
      </c>
      <c r="AD285" s="138">
        <v>2.5519133917829602</v>
      </c>
      <c r="AE285" s="127">
        <v>2.6480088087324298</v>
      </c>
      <c r="AF285" s="127">
        <v>2.77192344512651</v>
      </c>
      <c r="AG285" s="127">
        <v>2.8674078351950998</v>
      </c>
      <c r="AH285" s="127">
        <v>2.95512383945651</v>
      </c>
      <c r="AI285" s="128">
        <v>3.03544426506053</v>
      </c>
      <c r="AJ285" s="127">
        <v>3.1021592485084999</v>
      </c>
      <c r="AK285" s="127">
        <v>3.2248181842861401</v>
      </c>
      <c r="AL285" s="128">
        <v>3.4146200915032101</v>
      </c>
      <c r="AM285" s="127">
        <v>3.5270799926920202</v>
      </c>
      <c r="AN285" s="127">
        <v>3.67714092691631</v>
      </c>
      <c r="AO285" s="129">
        <v>3.8148023222560798</v>
      </c>
      <c r="AP285" s="72">
        <v>3.9007458102132557</v>
      </c>
      <c r="AQ285" s="72">
        <v>3.9792923736388568</v>
      </c>
      <c r="AR285" s="72">
        <v>4.1123387663915132</v>
      </c>
      <c r="AS285" s="72">
        <v>4.1738829012131555</v>
      </c>
      <c r="AT285" s="72">
        <v>4.2382749058144213</v>
      </c>
      <c r="AU285" s="132">
        <v>4.3334000000000001</v>
      </c>
      <c r="AV285" s="73">
        <f t="shared" si="13"/>
        <v>4.4171779238654265</v>
      </c>
      <c r="AW285" s="73">
        <f t="shared" si="14"/>
        <v>4.536446602566099</v>
      </c>
      <c r="AX285" s="73">
        <f t="shared" si="15"/>
        <v>4.6650785279855027</v>
      </c>
      <c r="AY285" s="73">
        <f t="shared" si="16"/>
        <v>4.8405307246211251</v>
      </c>
      <c r="AZ285" s="73">
        <f t="shared" si="17"/>
        <v>4.9934772131022811</v>
      </c>
      <c r="BA285" s="73">
        <f t="shared" si="18"/>
        <v>5.193494305398433</v>
      </c>
      <c r="BB285" s="73">
        <f t="shared" si="19"/>
        <v>5.4037804177411441</v>
      </c>
      <c r="BC285" s="73">
        <f t="shared" si="20"/>
        <v>5.5969456645514448</v>
      </c>
      <c r="BD285" s="73">
        <f t="shared" si="21"/>
        <v>5.8662039461445046</v>
      </c>
      <c r="BE285" s="73">
        <f t="shared" si="22"/>
        <v>6.1055622867998984</v>
      </c>
      <c r="BF285" s="73">
        <f t="shared" si="23"/>
        <v>6.3084487828626639</v>
      </c>
      <c r="BG285" s="133">
        <f t="shared" si="24"/>
        <v>6.5087135160092169</v>
      </c>
      <c r="BS285" s="133">
        <f t="shared" si="25"/>
        <v>10.673156455674981</v>
      </c>
      <c r="BT285" s="134"/>
    </row>
    <row r="286" spans="2:72" ht="15" hidden="1" customHeight="1" x14ac:dyDescent="0.35">
      <c r="B286" s="119">
        <v>42370</v>
      </c>
      <c r="C286" s="120">
        <v>80.988253623921395</v>
      </c>
      <c r="D286" s="121">
        <v>201601</v>
      </c>
      <c r="E286" s="122">
        <v>1.2347469605204999</v>
      </c>
      <c r="F286" s="123">
        <v>1.2543288125673899</v>
      </c>
      <c r="G286" s="124">
        <v>1.2802584987383201</v>
      </c>
      <c r="H286" s="124">
        <v>1.31065426466545</v>
      </c>
      <c r="I286" s="124">
        <v>1.34546301622949</v>
      </c>
      <c r="J286" s="124">
        <v>1.36476705021026</v>
      </c>
      <c r="K286" s="125">
        <v>1.3810360761620799</v>
      </c>
      <c r="L286" s="124">
        <v>1.4049592985221699</v>
      </c>
      <c r="M286" s="124">
        <v>1.4246745032407999</v>
      </c>
      <c r="N286" s="125">
        <v>1.4517154616762</v>
      </c>
      <c r="O286" s="124">
        <v>1.4737050702961101</v>
      </c>
      <c r="P286" s="124">
        <v>1.4939697374121701</v>
      </c>
      <c r="Q286" s="126">
        <v>1.5409098778633199</v>
      </c>
      <c r="R286" s="123">
        <v>1.5679891134544901</v>
      </c>
      <c r="S286" s="124">
        <v>1.60591930533472</v>
      </c>
      <c r="T286" s="124">
        <v>1.6435148807886499</v>
      </c>
      <c r="U286" s="124">
        <v>1.6885312854753001</v>
      </c>
      <c r="V286" s="124">
        <v>1.72357463896184</v>
      </c>
      <c r="W286" s="125">
        <v>1.7879790404225899</v>
      </c>
      <c r="X286" s="124">
        <v>1.84343523066044</v>
      </c>
      <c r="Y286" s="124">
        <v>1.91513451716395</v>
      </c>
      <c r="Z286" s="125">
        <v>2.0402748868657401</v>
      </c>
      <c r="AA286" s="124">
        <v>2.1502784935785102</v>
      </c>
      <c r="AB286" s="124">
        <v>2.21808462291549</v>
      </c>
      <c r="AC286" s="126">
        <v>2.2750854816009598</v>
      </c>
      <c r="AD286" s="138">
        <v>2.3412049465898699</v>
      </c>
      <c r="AE286" s="127">
        <v>2.4293658795710402</v>
      </c>
      <c r="AF286" s="127">
        <v>2.5430490322261599</v>
      </c>
      <c r="AG286" s="127">
        <v>2.6306493900872501</v>
      </c>
      <c r="AH286" s="127">
        <v>2.7111227884922098</v>
      </c>
      <c r="AI286" s="128">
        <v>2.78481125234911</v>
      </c>
      <c r="AJ286" s="127">
        <v>2.84601765918211</v>
      </c>
      <c r="AK286" s="127">
        <v>2.9585487929230698</v>
      </c>
      <c r="AL286" s="128">
        <v>3.1326789830304702</v>
      </c>
      <c r="AM286" s="127">
        <v>3.2358532043046</v>
      </c>
      <c r="AN286" s="127">
        <v>3.3735237861617602</v>
      </c>
      <c r="AO286" s="129">
        <v>3.4998186442716399</v>
      </c>
      <c r="AP286" s="72">
        <v>3.5786658809295928</v>
      </c>
      <c r="AQ286" s="72">
        <v>3.6507269482925295</v>
      </c>
      <c r="AR286" s="72">
        <v>3.772787859074783</v>
      </c>
      <c r="AS286" s="72">
        <v>3.8292503680854644</v>
      </c>
      <c r="AT286" s="72">
        <v>3.8883256016646071</v>
      </c>
      <c r="AU286" s="132">
        <v>3.9756</v>
      </c>
      <c r="AV286" s="73">
        <f t="shared" si="13"/>
        <v>4.0524568108857153</v>
      </c>
      <c r="AW286" s="73">
        <f t="shared" si="14"/>
        <v>4.1618776170331211</v>
      </c>
      <c r="AX286" s="73">
        <f t="shared" si="15"/>
        <v>4.2798885577848678</v>
      </c>
      <c r="AY286" s="73">
        <f t="shared" si="16"/>
        <v>4.4408538757992009</v>
      </c>
      <c r="AZ286" s="73">
        <f t="shared" si="17"/>
        <v>4.5811717551397102</v>
      </c>
      <c r="BA286" s="73">
        <f t="shared" si="18"/>
        <v>4.7646736746774643</v>
      </c>
      <c r="BB286" s="73">
        <f t="shared" si="19"/>
        <v>4.9575967135239889</v>
      </c>
      <c r="BC286" s="73">
        <f t="shared" si="20"/>
        <v>5.1348125362857333</v>
      </c>
      <c r="BD286" s="73">
        <f t="shared" si="21"/>
        <v>5.3818384827013839</v>
      </c>
      <c r="BE286" s="73">
        <f t="shared" si="22"/>
        <v>5.6014332906421123</v>
      </c>
      <c r="BF286" s="73">
        <f t="shared" si="23"/>
        <v>5.7875676906996958</v>
      </c>
      <c r="BG286" s="133">
        <f t="shared" si="24"/>
        <v>5.9712968036781851</v>
      </c>
      <c r="BS286" s="133">
        <f t="shared" si="25"/>
        <v>9.7918866565825589</v>
      </c>
      <c r="BT286" s="134"/>
    </row>
    <row r="287" spans="2:72" ht="15" hidden="1" customHeight="1" x14ac:dyDescent="0.35">
      <c r="B287" s="135">
        <v>42401</v>
      </c>
      <c r="C287" s="136">
        <v>85.037666305117497</v>
      </c>
      <c r="D287" s="72">
        <v>201602</v>
      </c>
      <c r="E287" s="137">
        <v>1.17594948621</v>
      </c>
      <c r="F287" s="138">
        <v>1.1945988691117999</v>
      </c>
      <c r="G287" s="127">
        <v>1.21929380832221</v>
      </c>
      <c r="H287" s="127">
        <v>1.2482421568242399</v>
      </c>
      <c r="I287" s="127">
        <v>1.28139334878999</v>
      </c>
      <c r="J287" s="127">
        <v>1.29977814305739</v>
      </c>
      <c r="K287" s="139">
        <v>1.3152724534877001</v>
      </c>
      <c r="L287" s="127">
        <v>1.3380564747830199</v>
      </c>
      <c r="M287" s="127">
        <v>1.35683286022933</v>
      </c>
      <c r="N287" s="139">
        <v>1.3825861539773301</v>
      </c>
      <c r="O287" s="127">
        <v>1.4035286383772401</v>
      </c>
      <c r="P287" s="127">
        <v>1.42282832134492</v>
      </c>
      <c r="Q287" s="140">
        <v>1.46753321701268</v>
      </c>
      <c r="R287" s="138">
        <v>1.4933229651947499</v>
      </c>
      <c r="S287" s="127">
        <v>1.5294469574616401</v>
      </c>
      <c r="T287" s="127">
        <v>1.56525226741776</v>
      </c>
      <c r="U287" s="127">
        <v>1.608125033786</v>
      </c>
      <c r="V287" s="127">
        <v>1.64149965615413</v>
      </c>
      <c r="W287" s="139">
        <v>1.70283718135484</v>
      </c>
      <c r="X287" s="127">
        <v>1.7556526006289901</v>
      </c>
      <c r="Y287" s="127">
        <v>1.82393763539423</v>
      </c>
      <c r="Z287" s="139">
        <v>1.94311893987213</v>
      </c>
      <c r="AA287" s="127">
        <v>2.0478842795985801</v>
      </c>
      <c r="AB287" s="127">
        <v>2.1124615456338001</v>
      </c>
      <c r="AC287" s="140">
        <v>2.1667480777152002</v>
      </c>
      <c r="AD287" s="138">
        <v>2.2297189967522599</v>
      </c>
      <c r="AE287" s="127">
        <v>2.3136817900676498</v>
      </c>
      <c r="AF287" s="127">
        <v>2.4219514592630098</v>
      </c>
      <c r="AG287" s="127">
        <v>2.5053803715116598</v>
      </c>
      <c r="AH287" s="127">
        <v>2.5820217033259101</v>
      </c>
      <c r="AI287" s="128">
        <v>2.6522011927134401</v>
      </c>
      <c r="AJ287" s="127">
        <v>2.7104930087448702</v>
      </c>
      <c r="AK287" s="127">
        <v>2.8176655170695901</v>
      </c>
      <c r="AL287" s="128">
        <v>2.9835037933623498</v>
      </c>
      <c r="AM287" s="127">
        <v>3.08176495648057</v>
      </c>
      <c r="AN287" s="127">
        <v>3.2128797963445299</v>
      </c>
      <c r="AO287" s="129">
        <v>3.33316061359203</v>
      </c>
      <c r="AP287" s="72">
        <v>3.4082532199329454</v>
      </c>
      <c r="AQ287" s="72">
        <v>3.4768828078976468</v>
      </c>
      <c r="AR287" s="72">
        <v>3.5931312943569358</v>
      </c>
      <c r="AS287" s="72">
        <v>3.6469051124623468</v>
      </c>
      <c r="AT287" s="72">
        <v>3.7031672396805781</v>
      </c>
      <c r="AU287" s="132">
        <v>3.7862</v>
      </c>
      <c r="AV287" s="73">
        <f t="shared" si="13"/>
        <v>3.8594826770340132</v>
      </c>
      <c r="AW287" s="73">
        <f t="shared" si="14"/>
        <v>3.9636929686029707</v>
      </c>
      <c r="AX287" s="73">
        <f t="shared" si="15"/>
        <v>4.0760843407474914</v>
      </c>
      <c r="AY287" s="73">
        <f t="shared" si="16"/>
        <v>4.2293846436182845</v>
      </c>
      <c r="AZ287" s="73">
        <f t="shared" si="17"/>
        <v>4.3630207191806747</v>
      </c>
      <c r="BA287" s="73">
        <f t="shared" si="18"/>
        <v>4.5377844520737742</v>
      </c>
      <c r="BB287" s="73">
        <f t="shared" si="19"/>
        <v>4.7215206795466544</v>
      </c>
      <c r="BC287" s="73">
        <f t="shared" si="20"/>
        <v>4.8902976536054581</v>
      </c>
      <c r="BD287" s="73">
        <f t="shared" si="21"/>
        <v>5.1255604597156017</v>
      </c>
      <c r="BE287" s="73">
        <f t="shared" si="22"/>
        <v>5.3346983720401049</v>
      </c>
      <c r="BF287" s="73">
        <f t="shared" si="23"/>
        <v>5.5119692292378035</v>
      </c>
      <c r="BG287" s="133">
        <f t="shared" si="24"/>
        <v>5.6869493368363644</v>
      </c>
      <c r="BS287" s="133">
        <f t="shared" si="25"/>
        <v>9.3256063396024338</v>
      </c>
      <c r="BT287" s="134"/>
    </row>
    <row r="288" spans="2:72" ht="15" hidden="1" customHeight="1" x14ac:dyDescent="0.35">
      <c r="B288" s="135">
        <v>42430</v>
      </c>
      <c r="C288" s="136">
        <v>87.078570296440304</v>
      </c>
      <c r="D288" s="72">
        <v>201603</v>
      </c>
      <c r="E288" s="137">
        <v>1.14838817012695</v>
      </c>
      <c r="F288" s="138">
        <v>1.16660045811699</v>
      </c>
      <c r="G288" s="127">
        <v>1.19071660968966</v>
      </c>
      <c r="H288" s="127">
        <v>1.2189864812736699</v>
      </c>
      <c r="I288" s="127">
        <v>1.2513606921777201</v>
      </c>
      <c r="J288" s="127">
        <v>1.26931459282949</v>
      </c>
      <c r="K288" s="139">
        <v>1.28444575535908</v>
      </c>
      <c r="L288" s="127">
        <v>1.30669577615529</v>
      </c>
      <c r="M288" s="127">
        <v>1.3250320900677099</v>
      </c>
      <c r="N288" s="139">
        <v>1.3501817909934899</v>
      </c>
      <c r="O288" s="127">
        <v>1.3706334359152801</v>
      </c>
      <c r="P288" s="127">
        <v>1.3894807825633999</v>
      </c>
      <c r="Q288" s="140">
        <v>1.4331379072389501</v>
      </c>
      <c r="R288" s="138">
        <v>1.458323208198</v>
      </c>
      <c r="S288" s="127">
        <v>1.49360054439613</v>
      </c>
      <c r="T288" s="127">
        <v>1.5285666674001599</v>
      </c>
      <c r="U288" s="127">
        <v>1.5704346033066401</v>
      </c>
      <c r="V288" s="127">
        <v>1.60302700796302</v>
      </c>
      <c r="W288" s="139">
        <v>1.6629269349168401</v>
      </c>
      <c r="X288" s="127">
        <v>1.7145044928017501</v>
      </c>
      <c r="Y288" s="127">
        <v>1.78118909706468</v>
      </c>
      <c r="Z288" s="139">
        <v>1.89757708971888</v>
      </c>
      <c r="AA288" s="127">
        <v>1.99988699179549</v>
      </c>
      <c r="AB288" s="127">
        <v>2.0629507281580102</v>
      </c>
      <c r="AC288" s="140">
        <v>2.11596491964375</v>
      </c>
      <c r="AD288" s="138">
        <v>2.1774599577658802</v>
      </c>
      <c r="AE288" s="127">
        <v>2.25945487311294</v>
      </c>
      <c r="AF288" s="127">
        <v>2.3651869719365299</v>
      </c>
      <c r="AG288" s="127">
        <v>2.44666051905436</v>
      </c>
      <c r="AH288" s="127">
        <v>2.5215055696542099</v>
      </c>
      <c r="AI288" s="128">
        <v>2.59004022725922</v>
      </c>
      <c r="AJ288" s="127">
        <v>2.6469658288524101</v>
      </c>
      <c r="AK288" s="127">
        <v>2.7516264815132701</v>
      </c>
      <c r="AL288" s="128">
        <v>2.9135779232054202</v>
      </c>
      <c r="AM288" s="127">
        <v>3.0095360903130599</v>
      </c>
      <c r="AN288" s="127">
        <v>3.1375779261177099</v>
      </c>
      <c r="AO288" s="129">
        <v>3.25503966171097</v>
      </c>
      <c r="AP288" s="72">
        <v>3.3283722850907664</v>
      </c>
      <c r="AQ288" s="72">
        <v>3.3953933670875451</v>
      </c>
      <c r="AR288" s="72">
        <v>3.5089172796454444</v>
      </c>
      <c r="AS288" s="72">
        <v>3.5614307738890099</v>
      </c>
      <c r="AT288" s="72">
        <v>3.616374257500564</v>
      </c>
      <c r="AU288" s="132">
        <v>3.6974999999999998</v>
      </c>
      <c r="AV288" s="73">
        <f t="shared" si="13"/>
        <v>3.769026051791029</v>
      </c>
      <c r="AW288" s="73">
        <f t="shared" si="14"/>
        <v>3.870793914651339</v>
      </c>
      <c r="AX288" s="73">
        <f t="shared" si="15"/>
        <v>3.9805511140112224</v>
      </c>
      <c r="AY288" s="73">
        <f t="shared" si="16"/>
        <v>4.1302584410334822</v>
      </c>
      <c r="AZ288" s="73">
        <f t="shared" si="17"/>
        <v>4.2607624210748787</v>
      </c>
      <c r="BA288" s="73">
        <f t="shared" si="18"/>
        <v>4.4314301289782954</v>
      </c>
      <c r="BB288" s="73">
        <f t="shared" si="19"/>
        <v>4.61086003861978</v>
      </c>
      <c r="BC288" s="73">
        <f t="shared" si="20"/>
        <v>4.7756813023490805</v>
      </c>
      <c r="BD288" s="73">
        <f t="shared" si="21"/>
        <v>5.0054301364410181</v>
      </c>
      <c r="BE288" s="73">
        <f t="shared" si="22"/>
        <v>5.2096663789454158</v>
      </c>
      <c r="BF288" s="73">
        <f t="shared" si="23"/>
        <v>5.382782450427543</v>
      </c>
      <c r="BG288" s="133">
        <f t="shared" si="24"/>
        <v>5.5536614617542623</v>
      </c>
      <c r="BS288" s="133">
        <f t="shared" si="25"/>
        <v>9.1070374410180026</v>
      </c>
      <c r="BT288" s="134"/>
    </row>
    <row r="289" spans="2:72" ht="15" hidden="1" customHeight="1" x14ac:dyDescent="0.35">
      <c r="B289" s="135">
        <v>42461</v>
      </c>
      <c r="C289" s="136">
        <v>88.384748850886893</v>
      </c>
      <c r="D289" s="72">
        <v>201604</v>
      </c>
      <c r="E289" s="137">
        <v>1.13141691638123</v>
      </c>
      <c r="F289" s="138">
        <v>1.14936005725812</v>
      </c>
      <c r="G289" s="127">
        <v>1.17311981250213</v>
      </c>
      <c r="H289" s="127">
        <v>1.20097190273268</v>
      </c>
      <c r="I289" s="127">
        <v>1.2328676770223901</v>
      </c>
      <c r="J289" s="127">
        <v>1.2505562490930899</v>
      </c>
      <c r="K289" s="139">
        <v>1.2654637983833299</v>
      </c>
      <c r="L289" s="127">
        <v>1.28738500113822</v>
      </c>
      <c r="M289" s="127">
        <v>1.3054503350420801</v>
      </c>
      <c r="N289" s="139">
        <v>1.33022836551082</v>
      </c>
      <c r="O289" s="127">
        <v>1.3503777693746599</v>
      </c>
      <c r="P289" s="127">
        <v>1.36894658380631</v>
      </c>
      <c r="Q289" s="140">
        <v>1.4119585292994601</v>
      </c>
      <c r="R289" s="138">
        <v>1.43677163369261</v>
      </c>
      <c r="S289" s="127">
        <v>1.47152762994693</v>
      </c>
      <c r="T289" s="127">
        <v>1.5059770122169001</v>
      </c>
      <c r="U289" s="127">
        <v>1.5472262101543299</v>
      </c>
      <c r="V289" s="127">
        <v>1.5793369536581501</v>
      </c>
      <c r="W289" s="139">
        <v>1.6383516600165899</v>
      </c>
      <c r="X289" s="127">
        <v>1.6891669879820199</v>
      </c>
      <c r="Y289" s="127">
        <v>1.7548661054824499</v>
      </c>
      <c r="Z289" s="139">
        <v>1.8695340785407699</v>
      </c>
      <c r="AA289" s="127">
        <v>1.97033201162117</v>
      </c>
      <c r="AB289" s="127">
        <v>2.0324637715842502</v>
      </c>
      <c r="AC289" s="140">
        <v>2.08469450211207</v>
      </c>
      <c r="AD289" s="138">
        <v>2.1452807465673698</v>
      </c>
      <c r="AE289" s="127">
        <v>2.22606391439699</v>
      </c>
      <c r="AF289" s="127">
        <v>2.3302334698882099</v>
      </c>
      <c r="AG289" s="127">
        <v>2.4105029744377902</v>
      </c>
      <c r="AH289" s="127">
        <v>2.4842419405460201</v>
      </c>
      <c r="AI289" s="128">
        <v>2.5517637706987402</v>
      </c>
      <c r="AJ289" s="127">
        <v>2.60784810724375</v>
      </c>
      <c r="AK289" s="127">
        <v>2.71096205075199</v>
      </c>
      <c r="AL289" s="128">
        <v>2.8705201213846498</v>
      </c>
      <c r="AM289" s="127">
        <v>2.96506018750055</v>
      </c>
      <c r="AN289" s="127">
        <v>3.0912097794263098</v>
      </c>
      <c r="AO289" s="129">
        <v>3.20693562730145</v>
      </c>
      <c r="AP289" s="72">
        <v>3.2791845173308052</v>
      </c>
      <c r="AQ289" s="72">
        <v>3.3452151399877299</v>
      </c>
      <c r="AR289" s="72">
        <v>3.4570613592565964</v>
      </c>
      <c r="AS289" s="72">
        <v>3.5087987920088777</v>
      </c>
      <c r="AT289" s="72">
        <v>3.5629303029562212</v>
      </c>
      <c r="AU289" s="132">
        <v>3.6429</v>
      </c>
      <c r="AV289" s="73">
        <f t="shared" si="13"/>
        <v>3.7133261594000291</v>
      </c>
      <c r="AW289" s="73">
        <f t="shared" si="14"/>
        <v>3.8135900636959015</v>
      </c>
      <c r="AX289" s="73">
        <f t="shared" si="15"/>
        <v>3.9217252354790375</v>
      </c>
      <c r="AY289" s="73">
        <f t="shared" si="16"/>
        <v>4.0692201389492437</v>
      </c>
      <c r="AZ289" s="73">
        <f t="shared" si="17"/>
        <v>4.197795488743723</v>
      </c>
      <c r="BA289" s="73">
        <f t="shared" si="18"/>
        <v>4.3659410137717201</v>
      </c>
      <c r="BB289" s="73">
        <f t="shared" si="19"/>
        <v>4.5427192498717055</v>
      </c>
      <c r="BC289" s="73">
        <f t="shared" si="20"/>
        <v>4.7051047313784053</v>
      </c>
      <c r="BD289" s="73">
        <f t="shared" si="21"/>
        <v>4.9314582625034671</v>
      </c>
      <c r="BE289" s="73">
        <f t="shared" si="22"/>
        <v>5.1326762354142037</v>
      </c>
      <c r="BF289" s="73">
        <f t="shared" si="23"/>
        <v>5.3032339413079255</v>
      </c>
      <c r="BG289" s="133">
        <f t="shared" si="24"/>
        <v>5.4715876470485361</v>
      </c>
      <c r="BS289" s="133">
        <f t="shared" si="25"/>
        <v>8.972450680805915</v>
      </c>
      <c r="BT289" s="134"/>
    </row>
    <row r="290" spans="2:72" ht="15" hidden="1" customHeight="1" x14ac:dyDescent="0.35">
      <c r="B290" s="135">
        <v>42491</v>
      </c>
      <c r="C290" s="136">
        <v>91.566599809518806</v>
      </c>
      <c r="D290" s="72">
        <v>201605</v>
      </c>
      <c r="E290" s="137">
        <v>1.09210127063825</v>
      </c>
      <c r="F290" s="138">
        <v>1.10942090468931</v>
      </c>
      <c r="G290" s="127">
        <v>1.13235503137271</v>
      </c>
      <c r="H290" s="127">
        <v>1.15923928835201</v>
      </c>
      <c r="I290" s="127">
        <v>1.1900267152725701</v>
      </c>
      <c r="J290" s="127">
        <v>1.20710062653773</v>
      </c>
      <c r="K290" s="139">
        <v>1.22149015287966</v>
      </c>
      <c r="L290" s="127">
        <v>1.24264961499828</v>
      </c>
      <c r="M290" s="127">
        <v>1.26008719598656</v>
      </c>
      <c r="N290" s="139">
        <v>1.2840042138135399</v>
      </c>
      <c r="O290" s="127">
        <v>1.3034534453423301</v>
      </c>
      <c r="P290" s="127">
        <v>1.3213770113960499</v>
      </c>
      <c r="Q290" s="140">
        <v>1.36289433330063</v>
      </c>
      <c r="R290" s="138">
        <v>1.386845206267</v>
      </c>
      <c r="S290" s="127">
        <v>1.4203934651997401</v>
      </c>
      <c r="T290" s="127">
        <v>1.45364576468813</v>
      </c>
      <c r="U290" s="127">
        <v>1.4934615928130599</v>
      </c>
      <c r="V290" s="127">
        <v>1.5244565189750401</v>
      </c>
      <c r="W290" s="139">
        <v>1.58142052125153</v>
      </c>
      <c r="X290" s="127">
        <v>1.63047006561971</v>
      </c>
      <c r="Y290" s="127">
        <v>1.69388620220313</v>
      </c>
      <c r="Z290" s="139">
        <v>1.8045695738810501</v>
      </c>
      <c r="AA290" s="127">
        <v>1.9018648760822101</v>
      </c>
      <c r="AB290" s="127">
        <v>1.9618376173593099</v>
      </c>
      <c r="AC290" s="140">
        <v>2.0122533804170599</v>
      </c>
      <c r="AD290" s="138">
        <v>2.0707343113584602</v>
      </c>
      <c r="AE290" s="127">
        <v>2.1487103420820302</v>
      </c>
      <c r="AF290" s="127">
        <v>2.2492601060697002</v>
      </c>
      <c r="AG290" s="127">
        <v>2.3267403228163999</v>
      </c>
      <c r="AH290" s="127">
        <v>2.3979169310289801</v>
      </c>
      <c r="AI290" s="128">
        <v>2.4630924427593999</v>
      </c>
      <c r="AJ290" s="127">
        <v>2.5172279027449398</v>
      </c>
      <c r="AK290" s="127">
        <v>2.6167587362470899</v>
      </c>
      <c r="AL290" s="128">
        <v>2.7707723179388499</v>
      </c>
      <c r="AM290" s="127">
        <v>2.8620272080121198</v>
      </c>
      <c r="AN290" s="127">
        <v>2.98379322338447</v>
      </c>
      <c r="AO290" s="129">
        <v>3.0954977097504299</v>
      </c>
      <c r="AP290" s="72">
        <v>3.1652360205895795</v>
      </c>
      <c r="AQ290" s="72">
        <v>3.2289721428452989</v>
      </c>
      <c r="AR290" s="72">
        <v>3.336931813954243</v>
      </c>
      <c r="AS290" s="72">
        <v>3.3868714208579895</v>
      </c>
      <c r="AT290" s="72">
        <v>3.4391219140504061</v>
      </c>
      <c r="AU290" s="132">
        <v>3.5163000000000002</v>
      </c>
      <c r="AV290" s="73">
        <f t="shared" si="13"/>
        <v>3.5842916596525387</v>
      </c>
      <c r="AW290" s="73">
        <f t="shared" si="14"/>
        <v>3.6810714900539594</v>
      </c>
      <c r="AX290" s="73">
        <f t="shared" si="15"/>
        <v>3.7854490689952107</v>
      </c>
      <c r="AY290" s="73">
        <f t="shared" si="16"/>
        <v>3.9278186669394253</v>
      </c>
      <c r="AZ290" s="73">
        <f t="shared" si="17"/>
        <v>4.0519261474360269</v>
      </c>
      <c r="BA290" s="73">
        <f t="shared" si="18"/>
        <v>4.2142287777719316</v>
      </c>
      <c r="BB290" s="73">
        <f t="shared" si="19"/>
        <v>4.3848641408028053</v>
      </c>
      <c r="BC290" s="73">
        <f t="shared" si="20"/>
        <v>4.5416068835698908</v>
      </c>
      <c r="BD290" s="73">
        <f t="shared" si="21"/>
        <v>4.7600948479763208</v>
      </c>
      <c r="BE290" s="73">
        <f t="shared" si="22"/>
        <v>4.9543206905542521</v>
      </c>
      <c r="BF290" s="73">
        <f t="shared" si="23"/>
        <v>5.1189516807991566</v>
      </c>
      <c r="BG290" s="133">
        <f t="shared" si="24"/>
        <v>5.281455257768858</v>
      </c>
      <c r="BS290" s="133">
        <f t="shared" si="25"/>
        <v>8.6606666803145913</v>
      </c>
      <c r="BT290" s="134"/>
    </row>
    <row r="291" spans="2:72" ht="15" hidden="1" customHeight="1" x14ac:dyDescent="0.35">
      <c r="B291" s="135">
        <v>42522</v>
      </c>
      <c r="C291" s="136">
        <v>94.222031203994902</v>
      </c>
      <c r="D291" s="72">
        <v>201606</v>
      </c>
      <c r="E291" s="137">
        <v>1.06132290635399</v>
      </c>
      <c r="F291" s="138">
        <v>1.07815442632586</v>
      </c>
      <c r="G291" s="127">
        <v>1.1004422073592901</v>
      </c>
      <c r="H291" s="127">
        <v>1.1265687933450099</v>
      </c>
      <c r="I291" s="127">
        <v>1.15648854739803</v>
      </c>
      <c r="J291" s="127">
        <v>1.17308126971597</v>
      </c>
      <c r="K291" s="139">
        <v>1.18706526033009</v>
      </c>
      <c r="L291" s="127">
        <v>1.2076283916407</v>
      </c>
      <c r="M291" s="127">
        <v>1.22457453448645</v>
      </c>
      <c r="N291" s="139">
        <v>1.2478175061356001</v>
      </c>
      <c r="O291" s="127">
        <v>1.2667186057748601</v>
      </c>
      <c r="P291" s="127">
        <v>1.28413703731394</v>
      </c>
      <c r="Q291" s="140">
        <v>1.3244842889219</v>
      </c>
      <c r="R291" s="138">
        <v>1.3477601615811501</v>
      </c>
      <c r="S291" s="127">
        <v>1.3803629399414299</v>
      </c>
      <c r="T291" s="127">
        <v>1.4126780997941</v>
      </c>
      <c r="U291" s="127">
        <v>1.4513718103139599</v>
      </c>
      <c r="V291" s="127">
        <v>1.48149321571919</v>
      </c>
      <c r="W291" s="139">
        <v>1.5368518185146101</v>
      </c>
      <c r="X291" s="127">
        <v>1.5845190142076899</v>
      </c>
      <c r="Y291" s="127">
        <v>1.6461479127338501</v>
      </c>
      <c r="Z291" s="139">
        <v>1.75371192796992</v>
      </c>
      <c r="AA291" s="127">
        <v>1.848265185697</v>
      </c>
      <c r="AB291" s="127">
        <v>1.90654773309943</v>
      </c>
      <c r="AC291" s="140">
        <v>1.9555426437483501</v>
      </c>
      <c r="AD291" s="138">
        <v>2.0123754240606999</v>
      </c>
      <c r="AE291" s="127">
        <v>2.0881538795743801</v>
      </c>
      <c r="AF291" s="127">
        <v>2.1858698795623899</v>
      </c>
      <c r="AG291" s="127">
        <v>2.2611664944765799</v>
      </c>
      <c r="AH291" s="127">
        <v>2.3303371535752899</v>
      </c>
      <c r="AI291" s="128">
        <v>2.3936758433035901</v>
      </c>
      <c r="AJ291" s="127">
        <v>2.4462856197715599</v>
      </c>
      <c r="AK291" s="127">
        <v>2.54301140548794</v>
      </c>
      <c r="AL291" s="128">
        <v>2.6926844683565201</v>
      </c>
      <c r="AM291" s="127">
        <v>2.7813675490885501</v>
      </c>
      <c r="AN291" s="127">
        <v>2.8997018691782999</v>
      </c>
      <c r="AO291" s="129">
        <v>3.0082582213318099</v>
      </c>
      <c r="AP291" s="72">
        <v>3.0760311181628572</v>
      </c>
      <c r="AQ291" s="72">
        <v>3.1379709843005821</v>
      </c>
      <c r="AR291" s="72">
        <v>3.2428880602082053</v>
      </c>
      <c r="AS291" s="72">
        <v>3.2914202340699608</v>
      </c>
      <c r="AT291" s="72">
        <v>3.3421981672015613</v>
      </c>
      <c r="AU291" s="132">
        <v>3.4171999999999998</v>
      </c>
      <c r="AV291" s="73">
        <f t="shared" si="13"/>
        <v>3.4832766371744768</v>
      </c>
      <c r="AW291" s="73">
        <f t="shared" si="14"/>
        <v>3.5773289504897545</v>
      </c>
      <c r="AX291" s="73">
        <f t="shared" si="15"/>
        <v>3.6787648872645371</v>
      </c>
      <c r="AY291" s="73">
        <f t="shared" si="16"/>
        <v>3.8171221253055618</v>
      </c>
      <c r="AZ291" s="73">
        <f t="shared" si="17"/>
        <v>3.9377319217065354</v>
      </c>
      <c r="BA291" s="73">
        <f t="shared" si="18"/>
        <v>4.0954604254343341</v>
      </c>
      <c r="BB291" s="73">
        <f t="shared" si="19"/>
        <v>4.2612868229376124</v>
      </c>
      <c r="BC291" s="73">
        <f t="shared" si="20"/>
        <v>4.4136121317491623</v>
      </c>
      <c r="BD291" s="73">
        <f t="shared" si="21"/>
        <v>4.6259425150401539</v>
      </c>
      <c r="BE291" s="73">
        <f t="shared" si="22"/>
        <v>4.814694548643585</v>
      </c>
      <c r="BF291" s="73">
        <f t="shared" si="23"/>
        <v>4.9746857928077297</v>
      </c>
      <c r="BG291" s="133">
        <f t="shared" si="24"/>
        <v>5.1326095799502962</v>
      </c>
      <c r="BS291" s="133">
        <f t="shared" si="25"/>
        <v>8.4165856951550886</v>
      </c>
      <c r="BT291" s="134"/>
    </row>
    <row r="292" spans="2:72" ht="15" hidden="1" customHeight="1" x14ac:dyDescent="0.35">
      <c r="B292" s="135">
        <v>42552</v>
      </c>
      <c r="C292" s="136">
        <v>96.766026046502702</v>
      </c>
      <c r="D292" s="72">
        <v>201607</v>
      </c>
      <c r="E292" s="137">
        <v>1.0334205514644501</v>
      </c>
      <c r="F292" s="138">
        <v>1.04980956799012</v>
      </c>
      <c r="G292" s="127">
        <v>1.07151139957088</v>
      </c>
      <c r="H292" s="127">
        <v>1.0969511132862799</v>
      </c>
      <c r="I292" s="127">
        <v>1.1260842720526101</v>
      </c>
      <c r="J292" s="127">
        <v>1.14224076895421</v>
      </c>
      <c r="K292" s="139">
        <v>1.1558571181402999</v>
      </c>
      <c r="L292" s="127">
        <v>1.1758796413249299</v>
      </c>
      <c r="M292" s="127">
        <v>1.19238026727016</v>
      </c>
      <c r="N292" s="139">
        <v>1.21501217734723</v>
      </c>
      <c r="O292" s="127">
        <v>1.23341636394826</v>
      </c>
      <c r="P292" s="127">
        <v>1.25037686203889</v>
      </c>
      <c r="Q292" s="140">
        <v>1.2896633777233699</v>
      </c>
      <c r="R292" s="138">
        <v>1.3123273238375299</v>
      </c>
      <c r="S292" s="127">
        <v>1.3440729697579701</v>
      </c>
      <c r="T292" s="127">
        <v>1.3755385587089599</v>
      </c>
      <c r="U292" s="127">
        <v>1.41321500517425</v>
      </c>
      <c r="V292" s="127">
        <v>1.4425445138453601</v>
      </c>
      <c r="W292" s="139">
        <v>1.49644772980975</v>
      </c>
      <c r="X292" s="127">
        <v>1.54286174703767</v>
      </c>
      <c r="Y292" s="127">
        <v>1.60287041162011</v>
      </c>
      <c r="Z292" s="139">
        <v>1.7076065510904801</v>
      </c>
      <c r="AA292" s="127">
        <v>1.79967398802045</v>
      </c>
      <c r="AB292" s="127">
        <v>1.85642427760412</v>
      </c>
      <c r="AC292" s="140">
        <v>1.90413110394192</v>
      </c>
      <c r="AD292" s="138">
        <v>1.9594697410522901</v>
      </c>
      <c r="AE292" s="127">
        <v>2.0332559684268499</v>
      </c>
      <c r="AF292" s="127">
        <v>2.1284029986001798</v>
      </c>
      <c r="AG292" s="127">
        <v>2.2017200530443799</v>
      </c>
      <c r="AH292" s="127">
        <v>2.26907220406552</v>
      </c>
      <c r="AI292" s="128">
        <v>2.3307457091563699</v>
      </c>
      <c r="AJ292" s="127">
        <v>2.3819723658924601</v>
      </c>
      <c r="AK292" s="127">
        <v>2.4761552146912802</v>
      </c>
      <c r="AL292" s="128">
        <v>2.6218933479615498</v>
      </c>
      <c r="AM292" s="127">
        <v>2.7082449358213698</v>
      </c>
      <c r="AN292" s="127">
        <v>2.823468227048</v>
      </c>
      <c r="AO292" s="129">
        <v>2.92917061473399</v>
      </c>
      <c r="AP292" s="72">
        <v>2.9951617508888582</v>
      </c>
      <c r="AQ292" s="72">
        <v>3.0554732076928746</v>
      </c>
      <c r="AR292" s="72">
        <v>3.1576319963078925</v>
      </c>
      <c r="AS292" s="72">
        <v>3.2048882512852588</v>
      </c>
      <c r="AT292" s="72">
        <v>3.2543312241495239</v>
      </c>
      <c r="AU292" s="132">
        <v>3.3273000000000001</v>
      </c>
      <c r="AV292" s="73">
        <f t="shared" si="13"/>
        <v>3.3917007177940399</v>
      </c>
      <c r="AW292" s="73">
        <f t="shared" si="14"/>
        <v>3.4832803802237167</v>
      </c>
      <c r="AX292" s="73">
        <f t="shared" si="15"/>
        <v>3.5820495494299314</v>
      </c>
      <c r="AY292" s="73">
        <f t="shared" si="16"/>
        <v>3.7167693527804908</v>
      </c>
      <c r="AZ292" s="73">
        <f t="shared" si="17"/>
        <v>3.8342082976694623</v>
      </c>
      <c r="BA292" s="73">
        <f t="shared" si="18"/>
        <v>3.9877900929253518</v>
      </c>
      <c r="BB292" s="73">
        <f t="shared" si="19"/>
        <v>4.1492568869889137</v>
      </c>
      <c r="BC292" s="73">
        <f t="shared" si="20"/>
        <v>4.2975775382172978</v>
      </c>
      <c r="BD292" s="73">
        <f t="shared" si="21"/>
        <v>4.5043257205843785</v>
      </c>
      <c r="BE292" s="73">
        <f t="shared" si="22"/>
        <v>4.6881154319801244</v>
      </c>
      <c r="BF292" s="73">
        <f t="shared" si="23"/>
        <v>4.8439004798517358</v>
      </c>
      <c r="BG292" s="133">
        <f t="shared" si="24"/>
        <v>4.9976724244890942</v>
      </c>
      <c r="BS292" s="133">
        <f t="shared" si="25"/>
        <v>8.1953122640263825</v>
      </c>
      <c r="BT292" s="134"/>
    </row>
    <row r="293" spans="2:72" ht="15" hidden="1" customHeight="1" x14ac:dyDescent="0.35">
      <c r="B293" s="135">
        <v>42583</v>
      </c>
      <c r="C293" s="136">
        <v>97.153090150688797</v>
      </c>
      <c r="D293" s="72">
        <v>201608</v>
      </c>
      <c r="E293" s="137">
        <v>1.029303338112</v>
      </c>
      <c r="F293" s="138">
        <v>1.0456270597511199</v>
      </c>
      <c r="G293" s="127">
        <v>1.06724242985147</v>
      </c>
      <c r="H293" s="127">
        <v>1.09258079012577</v>
      </c>
      <c r="I293" s="127">
        <v>1.12159788053049</v>
      </c>
      <c r="J293" s="127">
        <v>1.13769000891853</v>
      </c>
      <c r="K293" s="139">
        <v>1.1512521097015</v>
      </c>
      <c r="L293" s="127">
        <v>1.1711948618774199</v>
      </c>
      <c r="M293" s="127">
        <v>1.1876297482770499</v>
      </c>
      <c r="N293" s="139">
        <v>1.2101714913817001</v>
      </c>
      <c r="O293" s="127">
        <v>1.2285023545301399</v>
      </c>
      <c r="P293" s="127">
        <v>1.24539528091523</v>
      </c>
      <c r="Q293" s="140">
        <v>1.2845252766169</v>
      </c>
      <c r="R293" s="138">
        <v>1.30709892812503</v>
      </c>
      <c r="S293" s="127">
        <v>1.3387180973685</v>
      </c>
      <c r="T293" s="127">
        <v>1.37005832540733</v>
      </c>
      <c r="U293" s="127">
        <v>1.4075846665082199</v>
      </c>
      <c r="V293" s="127">
        <v>1.4367973245471699</v>
      </c>
      <c r="W293" s="139">
        <v>1.4904857866631001</v>
      </c>
      <c r="X293" s="127">
        <v>1.5367148874877199</v>
      </c>
      <c r="Y293" s="127">
        <v>1.59648447372521</v>
      </c>
      <c r="Z293" s="139">
        <v>1.70080333773952</v>
      </c>
      <c r="AA293" s="127">
        <v>1.79250397213192</v>
      </c>
      <c r="AB293" s="127">
        <v>1.8490281649443401</v>
      </c>
      <c r="AC293" s="140">
        <v>1.8965449242449399</v>
      </c>
      <c r="AD293" s="138">
        <v>1.9516630886974999</v>
      </c>
      <c r="AE293" s="127">
        <v>2.0251553470386998</v>
      </c>
      <c r="AF293" s="127">
        <v>2.1199233053786699</v>
      </c>
      <c r="AG293" s="127">
        <v>2.1929482600043602</v>
      </c>
      <c r="AH293" s="127">
        <v>2.2600320757624801</v>
      </c>
      <c r="AI293" s="128">
        <v>2.32145986967766</v>
      </c>
      <c r="AJ293" s="127">
        <v>2.37248243614787</v>
      </c>
      <c r="AK293" s="127">
        <v>2.4662900544733901</v>
      </c>
      <c r="AL293" s="128">
        <v>2.6114475577306302</v>
      </c>
      <c r="AM293" s="127">
        <v>2.6974551153599302</v>
      </c>
      <c r="AN293" s="127">
        <v>2.8122193496494101</v>
      </c>
      <c r="AO293" s="129">
        <v>2.9175006122848499</v>
      </c>
      <c r="AP293" s="72">
        <v>2.9832288355466714</v>
      </c>
      <c r="AQ293" s="72">
        <v>3.0433000076622259</v>
      </c>
      <c r="AR293" s="72">
        <v>3.1450517891512875</v>
      </c>
      <c r="AS293" s="72">
        <v>3.1921197721964729</v>
      </c>
      <c r="AT293" s="72">
        <v>3.2413657611051039</v>
      </c>
      <c r="AU293" s="132">
        <v>3.3140999999999998</v>
      </c>
      <c r="AV293" s="73">
        <f t="shared" si="13"/>
        <v>3.3781879659303158</v>
      </c>
      <c r="AW293" s="73">
        <f t="shared" si="14"/>
        <v>3.4694027691471252</v>
      </c>
      <c r="AX293" s="73">
        <f t="shared" si="15"/>
        <v>3.5677784356871793</v>
      </c>
      <c r="AY293" s="73">
        <f t="shared" si="16"/>
        <v>3.7019615067534737</v>
      </c>
      <c r="AZ293" s="73">
        <f t="shared" si="17"/>
        <v>3.8189325673998598</v>
      </c>
      <c r="BA293" s="73">
        <f t="shared" si="18"/>
        <v>3.9719024829933747</v>
      </c>
      <c r="BB293" s="73">
        <f t="shared" si="19"/>
        <v>4.1327259830566838</v>
      </c>
      <c r="BC293" s="73">
        <f t="shared" si="20"/>
        <v>4.2804557153558704</v>
      </c>
      <c r="BD293" s="73">
        <f t="shared" si="21"/>
        <v>4.4863801997852333</v>
      </c>
      <c r="BE293" s="73">
        <f t="shared" si="22"/>
        <v>4.6694376812551006</v>
      </c>
      <c r="BF293" s="73">
        <f t="shared" si="23"/>
        <v>4.8246020715654696</v>
      </c>
      <c r="BG293" s="133">
        <f t="shared" si="24"/>
        <v>4.9777613789731969</v>
      </c>
      <c r="BS293" s="133">
        <f t="shared" si="25"/>
        <v>8.1626616175561502</v>
      </c>
      <c r="BT293" s="134"/>
    </row>
    <row r="294" spans="2:72" ht="15" hidden="1" customHeight="1" x14ac:dyDescent="0.35">
      <c r="B294" s="135">
        <v>42614</v>
      </c>
      <c r="C294" s="136">
        <v>97.541702511291504</v>
      </c>
      <c r="D294" s="72">
        <v>201609</v>
      </c>
      <c r="E294" s="137">
        <v>1.0252025279999999</v>
      </c>
      <c r="F294" s="138">
        <v>1.0414612148915501</v>
      </c>
      <c r="G294" s="127">
        <v>1.0629904679795501</v>
      </c>
      <c r="H294" s="127">
        <v>1.08822787861133</v>
      </c>
      <c r="I294" s="127">
        <v>1.11712936307818</v>
      </c>
      <c r="J294" s="127">
        <v>1.13315737940093</v>
      </c>
      <c r="K294" s="139">
        <v>1.1466654479098599</v>
      </c>
      <c r="L294" s="127">
        <v>1.16652874688986</v>
      </c>
      <c r="M294" s="127">
        <v>1.18289815565443</v>
      </c>
      <c r="N294" s="139">
        <v>1.20535009101763</v>
      </c>
      <c r="O294" s="127">
        <v>1.2236079228387799</v>
      </c>
      <c r="P294" s="127">
        <v>1.2404335467283201</v>
      </c>
      <c r="Q294" s="140">
        <v>1.2794076460327699</v>
      </c>
      <c r="R294" s="138">
        <v>1.30189136267434</v>
      </c>
      <c r="S294" s="127">
        <v>1.33338455913197</v>
      </c>
      <c r="T294" s="127">
        <v>1.3645999257045101</v>
      </c>
      <c r="U294" s="127">
        <v>1.4019767594703401</v>
      </c>
      <c r="V294" s="127">
        <v>1.4310730324175001</v>
      </c>
      <c r="W294" s="139">
        <v>1.4845475962779799</v>
      </c>
      <c r="X294" s="127">
        <v>1.5305925174180499</v>
      </c>
      <c r="Y294" s="127">
        <v>1.59012397781395</v>
      </c>
      <c r="Z294" s="139">
        <v>1.69402722882422</v>
      </c>
      <c r="AA294" s="127">
        <v>1.7853625220437399</v>
      </c>
      <c r="AB294" s="127">
        <v>1.8416615188688601</v>
      </c>
      <c r="AC294" s="140">
        <v>1.88898896837146</v>
      </c>
      <c r="AD294" s="138">
        <v>1.9438875385433301</v>
      </c>
      <c r="AE294" s="127">
        <v>2.01708699904253</v>
      </c>
      <c r="AF294" s="127">
        <v>2.11147739579549</v>
      </c>
      <c r="AG294" s="127">
        <v>2.1842114143469802</v>
      </c>
      <c r="AH294" s="127">
        <v>2.25102796390685</v>
      </c>
      <c r="AI294" s="128">
        <v>2.3122110255753601</v>
      </c>
      <c r="AJ294" s="127">
        <v>2.36303031488832</v>
      </c>
      <c r="AK294" s="127">
        <v>2.45646419768266</v>
      </c>
      <c r="AL294" s="128">
        <v>2.6010433841938601</v>
      </c>
      <c r="AM294" s="127">
        <v>2.68670828223101</v>
      </c>
      <c r="AN294" s="127">
        <v>2.80101528849542</v>
      </c>
      <c r="AO294" s="129">
        <v>2.90587710386938</v>
      </c>
      <c r="AP294" s="72">
        <v>2.9713434616998717</v>
      </c>
      <c r="AQ294" s="72">
        <v>3.0311753064364795</v>
      </c>
      <c r="AR294" s="72">
        <v>3.1325217023419194</v>
      </c>
      <c r="AS294" s="72">
        <v>3.1794021635423038</v>
      </c>
      <c r="AT294" s="72">
        <v>3.2284519532919358</v>
      </c>
      <c r="AU294" s="132">
        <v>3.3008999999999999</v>
      </c>
      <c r="AV294" s="73">
        <f t="shared" si="13"/>
        <v>3.364729049731392</v>
      </c>
      <c r="AW294" s="73">
        <f t="shared" si="14"/>
        <v>3.4555804473576961</v>
      </c>
      <c r="AX294" s="73">
        <f t="shared" si="15"/>
        <v>3.5535641789712962</v>
      </c>
      <c r="AY294" s="73">
        <f t="shared" si="16"/>
        <v>3.6872126561289598</v>
      </c>
      <c r="AZ294" s="73">
        <f t="shared" si="17"/>
        <v>3.8037176966134081</v>
      </c>
      <c r="BA294" s="73">
        <f t="shared" si="18"/>
        <v>3.9560781703121282</v>
      </c>
      <c r="BB294" s="73">
        <f t="shared" si="19"/>
        <v>4.1162609392994876</v>
      </c>
      <c r="BC294" s="73">
        <f t="shared" si="20"/>
        <v>4.2634021069281607</v>
      </c>
      <c r="BD294" s="73">
        <f t="shared" si="21"/>
        <v>4.4685061750848964</v>
      </c>
      <c r="BE294" s="73">
        <f t="shared" si="22"/>
        <v>4.6508343438795841</v>
      </c>
      <c r="BF294" s="73">
        <f t="shared" si="23"/>
        <v>4.8053805493680004</v>
      </c>
      <c r="BG294" s="133">
        <f t="shared" si="24"/>
        <v>4.9579296603318719</v>
      </c>
      <c r="BS294" s="133">
        <f t="shared" si="25"/>
        <v>8.1301410533427845</v>
      </c>
      <c r="BT294" s="134"/>
    </row>
    <row r="295" spans="2:72" ht="15" hidden="1" customHeight="1" x14ac:dyDescent="0.35">
      <c r="B295" s="135">
        <v>42644</v>
      </c>
      <c r="C295" s="136">
        <v>98.126952726359306</v>
      </c>
      <c r="D295" s="72">
        <v>201610</v>
      </c>
      <c r="E295" s="137">
        <v>1.019088</v>
      </c>
      <c r="F295" s="138">
        <v>1.035249716592</v>
      </c>
      <c r="G295" s="127">
        <v>1.0566505645919999</v>
      </c>
      <c r="H295" s="127">
        <v>1.081737453888</v>
      </c>
      <c r="I295" s="127">
        <v>1.1104665636960001</v>
      </c>
      <c r="J295" s="127">
        <v>1.1263989854880001</v>
      </c>
      <c r="K295" s="139">
        <v>1.1398264889759999</v>
      </c>
      <c r="L295" s="127">
        <v>1.159571318976</v>
      </c>
      <c r="M295" s="127">
        <v>1.175843097072</v>
      </c>
      <c r="N295" s="139">
        <v>1.1981611242720001</v>
      </c>
      <c r="O295" s="127">
        <v>1.216310062464</v>
      </c>
      <c r="P295" s="127">
        <v>1.23303533472</v>
      </c>
      <c r="Q295" s="140">
        <v>1.271776984128</v>
      </c>
      <c r="R295" s="138">
        <v>1.2941266030559999</v>
      </c>
      <c r="S295" s="127">
        <v>1.3254319673279999</v>
      </c>
      <c r="T295" s="127">
        <v>1.3564611587519999</v>
      </c>
      <c r="U295" s="127">
        <v>1.3936150690560001</v>
      </c>
      <c r="V295" s="127">
        <v>1.4225378055839999</v>
      </c>
      <c r="W295" s="139">
        <v>1.4756934356639999</v>
      </c>
      <c r="X295" s="127">
        <v>1.521463735008</v>
      </c>
      <c r="Y295" s="127">
        <v>1.580640136992</v>
      </c>
      <c r="Z295" s="139">
        <v>1.6839236867039999</v>
      </c>
      <c r="AA295" s="127">
        <v>1.7747142366240001</v>
      </c>
      <c r="AB295" s="127">
        <v>1.8306774541440001</v>
      </c>
      <c r="AC295" s="140">
        <v>1.8777226325759999</v>
      </c>
      <c r="AD295" s="138">
        <v>1.9322937758880001</v>
      </c>
      <c r="AE295" s="127">
        <v>2.0050566590879999</v>
      </c>
      <c r="AF295" s="127">
        <v>2.0988840912479998</v>
      </c>
      <c r="AG295" s="127">
        <v>2.1711843084960001</v>
      </c>
      <c r="AH295" s="127">
        <v>2.2376023498080002</v>
      </c>
      <c r="AI295" s="128">
        <v>2.29842050256</v>
      </c>
      <c r="AJ295" s="127">
        <v>2.3489366947199999</v>
      </c>
      <c r="AK295" s="127">
        <v>2.441813317776</v>
      </c>
      <c r="AL295" s="128">
        <v>2.5855302029759999</v>
      </c>
      <c r="AM295" s="127">
        <v>2.6706841771679999</v>
      </c>
      <c r="AN295" s="127">
        <v>2.784309431904</v>
      </c>
      <c r="AO295" s="129">
        <v>2.888545828896</v>
      </c>
      <c r="AP295" s="72">
        <v>2.9536217313119995</v>
      </c>
      <c r="AQ295" s="72">
        <v>3.0130967260799992</v>
      </c>
      <c r="AR295" s="72">
        <v>3.1138386703199989</v>
      </c>
      <c r="AS295" s="72">
        <v>3.1604395263839993</v>
      </c>
      <c r="AT295" s="72">
        <v>3.2091967726559996</v>
      </c>
      <c r="AU295" s="132">
        <v>3.2812000000000001</v>
      </c>
      <c r="AV295" s="73">
        <f t="shared" si="13"/>
        <v>3.3446610832319981</v>
      </c>
      <c r="AW295" s="73">
        <f t="shared" si="14"/>
        <v>3.4349706236159983</v>
      </c>
      <c r="AX295" s="73">
        <f t="shared" si="15"/>
        <v>3.5323699592159983</v>
      </c>
      <c r="AY295" s="73">
        <f t="shared" si="16"/>
        <v>3.6652213281599977</v>
      </c>
      <c r="AZ295" s="73">
        <f t="shared" si="17"/>
        <v>3.7810315075679979</v>
      </c>
      <c r="BA295" s="73">
        <f t="shared" si="18"/>
        <v>3.9324832706879982</v>
      </c>
      <c r="BB295" s="73">
        <f t="shared" si="19"/>
        <v>4.0917106752479979</v>
      </c>
      <c r="BC295" s="73">
        <f t="shared" si="20"/>
        <v>4.237974261359998</v>
      </c>
      <c r="BD295" s="73">
        <f t="shared" si="21"/>
        <v>4.4418550448159975</v>
      </c>
      <c r="BE295" s="73">
        <f t="shared" si="22"/>
        <v>4.6230957692639976</v>
      </c>
      <c r="BF295" s="73">
        <f t="shared" si="23"/>
        <v>4.7767202279999976</v>
      </c>
      <c r="BG295" s="133">
        <f t="shared" si="24"/>
        <v>4.9283595033119969</v>
      </c>
      <c r="BS295" s="133">
        <f t="shared" si="25"/>
        <v>8.0816511464639955</v>
      </c>
      <c r="BT295" s="134"/>
    </row>
    <row r="296" spans="2:72" ht="15" hidden="1" customHeight="1" x14ac:dyDescent="0.35">
      <c r="B296" s="135">
        <v>42675</v>
      </c>
      <c r="C296" s="136">
        <v>99.206349206349202</v>
      </c>
      <c r="D296" s="72">
        <v>201611</v>
      </c>
      <c r="E296" s="137">
        <v>1.008</v>
      </c>
      <c r="F296" s="138">
        <v>1.0239858719999999</v>
      </c>
      <c r="G296" s="127">
        <v>1.045153872</v>
      </c>
      <c r="H296" s="127">
        <v>1.0699678079999999</v>
      </c>
      <c r="I296" s="127">
        <v>1.0983843360000001</v>
      </c>
      <c r="J296" s="127">
        <v>1.1141434079999999</v>
      </c>
      <c r="K296" s="139">
        <v>1.127424816</v>
      </c>
      <c r="L296" s="127">
        <v>1.146954816</v>
      </c>
      <c r="M296" s="127">
        <v>1.1630495519999999</v>
      </c>
      <c r="N296" s="139">
        <v>1.1851247519999999</v>
      </c>
      <c r="O296" s="127">
        <v>1.2030762239999999</v>
      </c>
      <c r="P296" s="127">
        <v>1.21961952</v>
      </c>
      <c r="Q296" s="140">
        <v>1.257939648</v>
      </c>
      <c r="R296" s="138">
        <v>1.280046096</v>
      </c>
      <c r="S296" s="127">
        <v>1.311010848</v>
      </c>
      <c r="T296" s="127">
        <v>1.3417024319999999</v>
      </c>
      <c r="U296" s="127">
        <v>1.378452096</v>
      </c>
      <c r="V296" s="127">
        <v>1.4070601439999999</v>
      </c>
      <c r="W296" s="139">
        <v>1.4596374240000001</v>
      </c>
      <c r="X296" s="127">
        <v>1.5049097279999999</v>
      </c>
      <c r="Y296" s="127">
        <v>1.5634422720000001</v>
      </c>
      <c r="Z296" s="139">
        <v>1.665602064</v>
      </c>
      <c r="AA296" s="127">
        <v>1.755404784</v>
      </c>
      <c r="AB296" s="127">
        <v>1.810759104</v>
      </c>
      <c r="AC296" s="140">
        <v>1.8572924159999999</v>
      </c>
      <c r="AD296" s="138">
        <v>1.9112698079999999</v>
      </c>
      <c r="AE296" s="127">
        <v>1.983241008</v>
      </c>
      <c r="AF296" s="127">
        <v>2.0760475679999999</v>
      </c>
      <c r="AG296" s="127">
        <v>2.1475611360000002</v>
      </c>
      <c r="AH296" s="127">
        <v>2.2132565280000001</v>
      </c>
      <c r="AI296" s="128">
        <v>2.2734129599999999</v>
      </c>
      <c r="AJ296" s="127">
        <v>2.32337952</v>
      </c>
      <c r="AK296" s="127">
        <v>2.415245616</v>
      </c>
      <c r="AL296" s="128">
        <v>2.5573988160000001</v>
      </c>
      <c r="AM296" s="127">
        <v>2.6416262879999999</v>
      </c>
      <c r="AN296" s="127">
        <v>2.754015264</v>
      </c>
      <c r="AO296" s="129">
        <v>2.8571175360000001</v>
      </c>
      <c r="AP296" s="72">
        <v>2.9214853919999997</v>
      </c>
      <c r="AQ296" s="72">
        <v>2.9803132799999998</v>
      </c>
      <c r="AR296" s="72">
        <v>3.0799591199999994</v>
      </c>
      <c r="AS296" s="72">
        <v>3.1260529439999996</v>
      </c>
      <c r="AT296" s="72">
        <v>3.1742796959999997</v>
      </c>
      <c r="AU296" s="132">
        <v>3.2454999999999998</v>
      </c>
      <c r="AV296" s="73">
        <f t="shared" si="13"/>
        <v>3.3082701119999998</v>
      </c>
      <c r="AW296" s="73">
        <f t="shared" si="14"/>
        <v>3.3975970559999999</v>
      </c>
      <c r="AX296" s="73">
        <f t="shared" si="15"/>
        <v>3.4939366560000003</v>
      </c>
      <c r="AY296" s="73">
        <f t="shared" si="16"/>
        <v>3.62534256</v>
      </c>
      <c r="AZ296" s="73">
        <f t="shared" si="17"/>
        <v>3.7398926879999999</v>
      </c>
      <c r="BA296" s="73">
        <f t="shared" si="18"/>
        <v>3.8896966080000004</v>
      </c>
      <c r="BB296" s="73">
        <f t="shared" si="19"/>
        <v>4.0471915679999997</v>
      </c>
      <c r="BC296" s="73">
        <f t="shared" si="20"/>
        <v>4.1918637600000004</v>
      </c>
      <c r="BD296" s="73">
        <f t="shared" si="21"/>
        <v>4.3935262560000004</v>
      </c>
      <c r="BE296" s="73">
        <f t="shared" si="22"/>
        <v>4.5727950240000004</v>
      </c>
      <c r="BF296" s="73">
        <f t="shared" si="23"/>
        <v>4.7247480000000008</v>
      </c>
      <c r="BG296" s="133">
        <f t="shared" si="24"/>
        <v>4.8747373920000001</v>
      </c>
      <c r="BS296" s="133">
        <f t="shared" si="25"/>
        <v>7.9937202239999996</v>
      </c>
      <c r="BT296" s="134"/>
    </row>
    <row r="297" spans="2:72" ht="15" hidden="1" customHeight="1" x14ac:dyDescent="0.35">
      <c r="B297" s="141">
        <v>42705</v>
      </c>
      <c r="C297" s="142">
        <v>100</v>
      </c>
      <c r="D297" s="109">
        <v>201612</v>
      </c>
      <c r="E297" s="143">
        <v>1</v>
      </c>
      <c r="F297" s="144">
        <v>1.0158590000000001</v>
      </c>
      <c r="G297" s="145">
        <v>1.036859</v>
      </c>
      <c r="H297" s="145">
        <v>1.0614760000000001</v>
      </c>
      <c r="I297" s="145">
        <v>1.0896669999999999</v>
      </c>
      <c r="J297" s="145">
        <v>1.1053010000000001</v>
      </c>
      <c r="K297" s="146">
        <v>1.1184769999999999</v>
      </c>
      <c r="L297" s="145">
        <v>1.1378520000000001</v>
      </c>
      <c r="M297" s="145">
        <v>1.1538189999999999</v>
      </c>
      <c r="N297" s="146">
        <v>1.175719</v>
      </c>
      <c r="O297" s="145">
        <v>1.1935279999999999</v>
      </c>
      <c r="P297" s="145">
        <v>1.20994</v>
      </c>
      <c r="Q297" s="147">
        <v>1.2479560000000001</v>
      </c>
      <c r="R297" s="144">
        <v>1.269887</v>
      </c>
      <c r="S297" s="145">
        <v>1.3006059999999999</v>
      </c>
      <c r="T297" s="145">
        <v>1.331054</v>
      </c>
      <c r="U297" s="145">
        <v>1.3675120000000001</v>
      </c>
      <c r="V297" s="145">
        <v>1.3958930000000001</v>
      </c>
      <c r="W297" s="146">
        <v>1.448053</v>
      </c>
      <c r="X297" s="145">
        <v>1.492966</v>
      </c>
      <c r="Y297" s="145">
        <v>1.551034</v>
      </c>
      <c r="Z297" s="146">
        <v>1.6523829999999999</v>
      </c>
      <c r="AA297" s="145">
        <v>1.741473</v>
      </c>
      <c r="AB297" s="145">
        <v>1.7963880000000001</v>
      </c>
      <c r="AC297" s="147">
        <v>1.842552</v>
      </c>
      <c r="AD297" s="138">
        <v>1.896101</v>
      </c>
      <c r="AE297" s="127">
        <v>1.9675009999999999</v>
      </c>
      <c r="AF297" s="127">
        <v>2.059571</v>
      </c>
      <c r="AG297" s="127">
        <v>2.1305170000000002</v>
      </c>
      <c r="AH297" s="127">
        <v>2.1956910000000001</v>
      </c>
      <c r="AI297" s="128">
        <v>2.2553700000000001</v>
      </c>
      <c r="AJ297" s="127">
        <v>2.3049400000000002</v>
      </c>
      <c r="AK297" s="127">
        <v>2.396077</v>
      </c>
      <c r="AL297" s="128">
        <v>2.537102</v>
      </c>
      <c r="AM297" s="127">
        <v>2.6206610000000001</v>
      </c>
      <c r="AN297" s="127">
        <v>2.7321580000000001</v>
      </c>
      <c r="AO297" s="129">
        <v>2.8344420000000001</v>
      </c>
      <c r="AP297" s="72">
        <v>2.8982989999999997</v>
      </c>
      <c r="AQ297" s="72">
        <v>2.9566599999999994</v>
      </c>
      <c r="AR297" s="72">
        <v>3.0555149999999993</v>
      </c>
      <c r="AS297" s="72">
        <v>3.1012429999999997</v>
      </c>
      <c r="AT297" s="72">
        <v>3.1490869999999997</v>
      </c>
      <c r="AU297" s="132">
        <v>3.2197</v>
      </c>
      <c r="AV297" s="73">
        <f t="shared" si="13"/>
        <v>3.2820139999999998</v>
      </c>
      <c r="AW297" s="73">
        <f t="shared" si="14"/>
        <v>3.3706320000000001</v>
      </c>
      <c r="AX297" s="73">
        <f t="shared" si="15"/>
        <v>3.4662069999999998</v>
      </c>
      <c r="AY297" s="73">
        <f t="shared" si="16"/>
        <v>3.5965699999999998</v>
      </c>
      <c r="AZ297" s="73">
        <f t="shared" si="17"/>
        <v>3.7102109999999997</v>
      </c>
      <c r="BA297" s="73">
        <f t="shared" si="18"/>
        <v>3.8588260000000001</v>
      </c>
      <c r="BB297" s="73">
        <f t="shared" si="19"/>
        <v>4.0150709999999998</v>
      </c>
      <c r="BC297" s="73">
        <f t="shared" si="20"/>
        <v>4.158595</v>
      </c>
      <c r="BD297" s="73">
        <f t="shared" si="21"/>
        <v>4.358657</v>
      </c>
      <c r="BE297" s="73">
        <f t="shared" si="22"/>
        <v>4.5365029999999997</v>
      </c>
      <c r="BF297" s="73">
        <f t="shared" si="23"/>
        <v>4.6872500000000006</v>
      </c>
      <c r="BG297" s="133">
        <f t="shared" si="24"/>
        <v>4.836049</v>
      </c>
      <c r="BS297" s="133">
        <f t="shared" si="25"/>
        <v>7.9302779999999995</v>
      </c>
      <c r="BT297" s="134"/>
    </row>
    <row r="298" spans="2:72" ht="15" hidden="1" customHeight="1" x14ac:dyDescent="0.35">
      <c r="B298" s="119">
        <v>42736</v>
      </c>
      <c r="C298" s="120">
        <v>101.5859</v>
      </c>
      <c r="D298" s="121">
        <v>201701</v>
      </c>
      <c r="E298" s="148"/>
      <c r="F298" s="123">
        <v>1</v>
      </c>
      <c r="G298" s="124">
        <v>1.0206721602112101</v>
      </c>
      <c r="H298" s="124">
        <v>1.0449048539216601</v>
      </c>
      <c r="I298" s="124">
        <v>1.0726557524223299</v>
      </c>
      <c r="J298" s="124">
        <v>1.0880456835052901</v>
      </c>
      <c r="K298" s="125">
        <v>1.1010159874549501</v>
      </c>
      <c r="L298" s="124">
        <v>1.1200885162212499</v>
      </c>
      <c r="M298" s="124">
        <v>1.1358062487018401</v>
      </c>
      <c r="N298" s="125">
        <v>1.15736435863639</v>
      </c>
      <c r="O298" s="124">
        <v>1.1748953348840701</v>
      </c>
      <c r="P298" s="124">
        <v>1.19105112028343</v>
      </c>
      <c r="Q298" s="126">
        <v>1.2284736365972</v>
      </c>
      <c r="R298" s="123">
        <v>1.25006226257778</v>
      </c>
      <c r="S298" s="124">
        <v>1.28030169541245</v>
      </c>
      <c r="T298" s="124">
        <v>1.31027435894155</v>
      </c>
      <c r="U298" s="124">
        <v>1.3461631978453701</v>
      </c>
      <c r="V298" s="124">
        <v>1.37410113017653</v>
      </c>
      <c r="W298" s="125">
        <v>1.42544683858685</v>
      </c>
      <c r="X298" s="124">
        <v>1.4696586829471401</v>
      </c>
      <c r="Y298" s="124">
        <v>1.52682015909688</v>
      </c>
      <c r="Z298" s="125">
        <v>1.62658695744193</v>
      </c>
      <c r="AA298" s="124">
        <v>1.71428613616653</v>
      </c>
      <c r="AB298" s="124">
        <v>1.7683438351188501</v>
      </c>
      <c r="AC298" s="126">
        <v>1.8137871495945801</v>
      </c>
      <c r="AD298" s="138">
        <v>1.8665001737445801</v>
      </c>
      <c r="AE298" s="127">
        <v>1.9367855184627001</v>
      </c>
      <c r="AF298" s="127">
        <v>2.0274181751601401</v>
      </c>
      <c r="AG298" s="127">
        <v>2.0972566074622598</v>
      </c>
      <c r="AH298" s="127">
        <v>2.1614131488720401</v>
      </c>
      <c r="AI298" s="128">
        <v>2.22016047502655</v>
      </c>
      <c r="AJ298" s="127">
        <v>2.2689566170108302</v>
      </c>
      <c r="AK298" s="127">
        <v>2.3586708391617299</v>
      </c>
      <c r="AL298" s="128">
        <v>2.4974942388658299</v>
      </c>
      <c r="AM298" s="127">
        <v>2.5797487643462298</v>
      </c>
      <c r="AN298" s="127">
        <v>2.6895051380161998</v>
      </c>
      <c r="AO298" s="129">
        <v>2.79019233968494</v>
      </c>
      <c r="AP298" s="72">
        <v>2.8530524413329017</v>
      </c>
      <c r="AQ298" s="72">
        <v>2.9105023433370185</v>
      </c>
      <c r="AR298" s="72">
        <v>3.0078140765598373</v>
      </c>
      <c r="AS298" s="72">
        <v>3.0528281976140392</v>
      </c>
      <c r="AT298" s="72">
        <v>3.0999252849066656</v>
      </c>
      <c r="AU298" s="132">
        <v>3.1695000000000002</v>
      </c>
      <c r="AV298" s="73">
        <f t="shared" si="13"/>
        <v>3.2307771058778827</v>
      </c>
      <c r="AW298" s="73">
        <f t="shared" si="14"/>
        <v>3.3180116531920278</v>
      </c>
      <c r="AX298" s="73">
        <f t="shared" si="15"/>
        <v>3.4120945918675725</v>
      </c>
      <c r="AY298" s="73">
        <f t="shared" si="16"/>
        <v>3.5404224405158589</v>
      </c>
      <c r="AZ298" s="73">
        <f t="shared" si="17"/>
        <v>3.6522893433045334</v>
      </c>
      <c r="BA298" s="73">
        <f t="shared" si="18"/>
        <v>3.7985842523421072</v>
      </c>
      <c r="BB298" s="73">
        <f t="shared" si="19"/>
        <v>3.9523900462564194</v>
      </c>
      <c r="BC298" s="73">
        <f t="shared" si="20"/>
        <v>4.0936734330256463</v>
      </c>
      <c r="BD298" s="73">
        <f t="shared" si="21"/>
        <v>4.2906121814149403</v>
      </c>
      <c r="BE298" s="73">
        <f t="shared" si="22"/>
        <v>4.4656817530779378</v>
      </c>
      <c r="BF298" s="73">
        <f t="shared" si="23"/>
        <v>4.614075378571239</v>
      </c>
      <c r="BG298" s="133">
        <f t="shared" si="24"/>
        <v>4.7605514151078054</v>
      </c>
      <c r="BS298" s="133">
        <f t="shared" si="25"/>
        <v>7.8064751112112996</v>
      </c>
      <c r="BT298" s="134"/>
    </row>
    <row r="299" spans="2:72" ht="15" hidden="1" customHeight="1" x14ac:dyDescent="0.35">
      <c r="B299" s="135">
        <v>42767</v>
      </c>
      <c r="C299" s="136">
        <v>103.6859</v>
      </c>
      <c r="D299" s="72">
        <v>201702</v>
      </c>
      <c r="E299" s="149"/>
      <c r="F299" s="150"/>
      <c r="G299" s="127">
        <v>1</v>
      </c>
      <c r="H299" s="127">
        <v>1.0237418974036001</v>
      </c>
      <c r="I299" s="127">
        <v>1.0509307437173201</v>
      </c>
      <c r="J299" s="127">
        <v>1.0660089751837001</v>
      </c>
      <c r="K299" s="139">
        <v>1.0787165853795</v>
      </c>
      <c r="L299" s="127">
        <v>1.09740282912141</v>
      </c>
      <c r="M299" s="127">
        <v>1.11280222286733</v>
      </c>
      <c r="N299" s="139">
        <v>1.1339237061162599</v>
      </c>
      <c r="O299" s="127">
        <v>1.1510996191381899</v>
      </c>
      <c r="P299" s="127">
        <v>1.16692819370811</v>
      </c>
      <c r="Q299" s="140">
        <v>1.20359277394516</v>
      </c>
      <c r="R299" s="138">
        <v>1.2247441551840701</v>
      </c>
      <c r="S299" s="127">
        <v>1.2543711343586701</v>
      </c>
      <c r="T299" s="127">
        <v>1.28373674723371</v>
      </c>
      <c r="U299" s="127">
        <v>1.31889871236108</v>
      </c>
      <c r="V299" s="127">
        <v>1.3462708044198901</v>
      </c>
      <c r="W299" s="139">
        <v>1.39657658370135</v>
      </c>
      <c r="X299" s="127">
        <v>1.43989298448487</v>
      </c>
      <c r="Y299" s="127">
        <v>1.4958967419871001</v>
      </c>
      <c r="Z299" s="139">
        <v>1.5936429157677201</v>
      </c>
      <c r="AA299" s="127">
        <v>1.67956588118539</v>
      </c>
      <c r="AB299" s="127">
        <v>1.73252872377054</v>
      </c>
      <c r="AC299" s="140">
        <v>1.7770516531177301</v>
      </c>
      <c r="AD299" s="138">
        <v>1.8286970552408801</v>
      </c>
      <c r="AE299" s="127">
        <v>1.89755887734012</v>
      </c>
      <c r="AF299" s="127">
        <v>1.9863559076017101</v>
      </c>
      <c r="AG299" s="127">
        <v>2.05477986881534</v>
      </c>
      <c r="AH299" s="127">
        <v>2.1176370171836298</v>
      </c>
      <c r="AI299" s="128">
        <v>2.1751945057138902</v>
      </c>
      <c r="AJ299" s="127">
        <v>2.2230023561544998</v>
      </c>
      <c r="AK299" s="127">
        <v>2.31089955336261</v>
      </c>
      <c r="AL299" s="128">
        <v>2.4469112965215101</v>
      </c>
      <c r="AM299" s="127">
        <v>2.5274998818547201</v>
      </c>
      <c r="AN299" s="127">
        <v>2.6350333073252998</v>
      </c>
      <c r="AO299" s="129">
        <v>2.7336812430619801</v>
      </c>
      <c r="AP299" s="72">
        <v>2.795268209081466</v>
      </c>
      <c r="AQ299" s="72">
        <v>2.8515545508116338</v>
      </c>
      <c r="AR299" s="72">
        <v>2.9468953830752298</v>
      </c>
      <c r="AS299" s="72">
        <v>2.9909978116600233</v>
      </c>
      <c r="AT299" s="72">
        <v>3.0371410191742561</v>
      </c>
      <c r="AU299" s="132">
        <v>3.1053000000000002</v>
      </c>
      <c r="AV299" s="73">
        <f t="shared" si="13"/>
        <v>3.1653426357875079</v>
      </c>
      <c r="AW299" s="73">
        <f t="shared" si="14"/>
        <v>3.2508103801963428</v>
      </c>
      <c r="AX299" s="73">
        <f t="shared" si="15"/>
        <v>3.3429878122290493</v>
      </c>
      <c r="AY299" s="73">
        <f t="shared" si="16"/>
        <v>3.4687165757349838</v>
      </c>
      <c r="AZ299" s="73">
        <f t="shared" si="17"/>
        <v>3.5783177847711212</v>
      </c>
      <c r="BA299" s="73">
        <f t="shared" si="18"/>
        <v>3.7216497132204092</v>
      </c>
      <c r="BB299" s="73">
        <f t="shared" si="19"/>
        <v>3.8723404050116743</v>
      </c>
      <c r="BC299" s="73">
        <f t="shared" si="20"/>
        <v>4.0107623119440543</v>
      </c>
      <c r="BD299" s="73">
        <f t="shared" si="21"/>
        <v>4.2037123659051039</v>
      </c>
      <c r="BE299" s="73">
        <f t="shared" si="22"/>
        <v>4.3752361700096154</v>
      </c>
      <c r="BF299" s="73">
        <f t="shared" si="23"/>
        <v>4.5206243086089817</v>
      </c>
      <c r="BG299" s="133">
        <f t="shared" si="24"/>
        <v>4.6641336960956119</v>
      </c>
      <c r="BS299" s="133">
        <f t="shared" si="25"/>
        <v>7.6483668464082379</v>
      </c>
      <c r="BT299" s="134"/>
    </row>
    <row r="300" spans="2:72" ht="15" hidden="1" customHeight="1" x14ac:dyDescent="0.35">
      <c r="B300" s="135">
        <v>42795</v>
      </c>
      <c r="C300" s="136">
        <v>106.1476</v>
      </c>
      <c r="D300" s="72">
        <v>201703</v>
      </c>
      <c r="E300" s="149"/>
      <c r="F300" s="150"/>
      <c r="H300" s="127">
        <v>1</v>
      </c>
      <c r="I300" s="127">
        <v>1.02655830183631</v>
      </c>
      <c r="J300" s="127">
        <v>1.04128684963202</v>
      </c>
      <c r="K300" s="139">
        <v>1.0536997539275501</v>
      </c>
      <c r="L300" s="127">
        <v>1.0719526395321199</v>
      </c>
      <c r="M300" s="127">
        <v>1.08699490143913</v>
      </c>
      <c r="N300" s="139">
        <v>1.1076265501999101</v>
      </c>
      <c r="O300" s="127">
        <v>1.1244041316054201</v>
      </c>
      <c r="P300" s="127">
        <v>1.13986562107857</v>
      </c>
      <c r="Q300" s="140">
        <v>1.17567990232469</v>
      </c>
      <c r="R300" s="138">
        <v>1.1963407557024399</v>
      </c>
      <c r="S300" s="127">
        <v>1.22528064694821</v>
      </c>
      <c r="T300" s="127">
        <v>1.25396523331663</v>
      </c>
      <c r="U300" s="127">
        <v>1.28831174703903</v>
      </c>
      <c r="V300" s="127">
        <v>1.31504904491482</v>
      </c>
      <c r="W300" s="139">
        <v>1.3641881681733701</v>
      </c>
      <c r="X300" s="127">
        <v>1.4065000056525101</v>
      </c>
      <c r="Y300" s="127">
        <v>1.46120496365438</v>
      </c>
      <c r="Z300" s="139">
        <v>1.55668427736473</v>
      </c>
      <c r="AA300" s="127">
        <v>1.6406145781911201</v>
      </c>
      <c r="AB300" s="127">
        <v>1.6923491440220999</v>
      </c>
      <c r="AC300" s="140">
        <v>1.73583952910852</v>
      </c>
      <c r="AD300" s="138">
        <v>1.7862872076241001</v>
      </c>
      <c r="AE300" s="127">
        <v>1.8535520350907599</v>
      </c>
      <c r="AF300" s="127">
        <v>1.94028974748369</v>
      </c>
      <c r="AG300" s="127">
        <v>2.0071268686244399</v>
      </c>
      <c r="AH300" s="127">
        <v>2.0685262785027598</v>
      </c>
      <c r="AI300" s="128">
        <v>2.1247489345025201</v>
      </c>
      <c r="AJ300" s="127">
        <v>2.1714480591176799</v>
      </c>
      <c r="AK300" s="127">
        <v>2.2573068067483399</v>
      </c>
      <c r="AL300" s="128">
        <v>2.3901642618391699</v>
      </c>
      <c r="AM300" s="127">
        <v>2.4688838937479498</v>
      </c>
      <c r="AN300" s="127">
        <v>2.57392348013521</v>
      </c>
      <c r="AO300" s="129">
        <v>2.6702836427766599</v>
      </c>
      <c r="AP300" s="72">
        <v>2.7304423274760805</v>
      </c>
      <c r="AQ300" s="72">
        <v>2.785423316212519</v>
      </c>
      <c r="AR300" s="72">
        <v>2.8785530713836205</v>
      </c>
      <c r="AS300" s="72">
        <v>2.9216327076636683</v>
      </c>
      <c r="AT300" s="72">
        <v>2.9667057945728401</v>
      </c>
      <c r="AU300" s="132">
        <v>3.0333000000000001</v>
      </c>
      <c r="AV300" s="73">
        <f t="shared" si="13"/>
        <v>3.0919342500442779</v>
      </c>
      <c r="AW300" s="73">
        <f t="shared" si="14"/>
        <v>3.1754198870252366</v>
      </c>
      <c r="AX300" s="73">
        <f t="shared" si="15"/>
        <v>3.2654596053043123</v>
      </c>
      <c r="AY300" s="73">
        <f t="shared" si="16"/>
        <v>3.3882725563272271</v>
      </c>
      <c r="AZ300" s="73">
        <f t="shared" si="17"/>
        <v>3.4953319717073206</v>
      </c>
      <c r="BA300" s="73">
        <f t="shared" si="18"/>
        <v>3.6353398475330581</v>
      </c>
      <c r="BB300" s="73">
        <f t="shared" si="19"/>
        <v>3.7825358274704279</v>
      </c>
      <c r="BC300" s="73">
        <f t="shared" si="20"/>
        <v>3.9177475515225972</v>
      </c>
      <c r="BD300" s="73">
        <f t="shared" si="21"/>
        <v>4.1062228444166422</v>
      </c>
      <c r="BE300" s="73">
        <f t="shared" si="22"/>
        <v>4.2737687898737233</v>
      </c>
      <c r="BF300" s="73">
        <f t="shared" si="23"/>
        <v>4.4157851896792772</v>
      </c>
      <c r="BG300" s="133">
        <f t="shared" si="24"/>
        <v>4.555966409037981</v>
      </c>
      <c r="BS300" s="133">
        <f t="shared" si="25"/>
        <v>7.4709913365916893</v>
      </c>
      <c r="BT300" s="134"/>
    </row>
    <row r="301" spans="2:72" ht="15" hidden="1" customHeight="1" x14ac:dyDescent="0.35">
      <c r="B301" s="135">
        <v>42826</v>
      </c>
      <c r="C301" s="136">
        <v>108.9667</v>
      </c>
      <c r="D301" s="72">
        <v>201704</v>
      </c>
      <c r="E301" s="149"/>
      <c r="F301" s="150"/>
      <c r="I301" s="127">
        <v>1</v>
      </c>
      <c r="J301" s="127">
        <v>1.0143475024938799</v>
      </c>
      <c r="K301" s="139">
        <v>1.0264392699788101</v>
      </c>
      <c r="L301" s="127">
        <v>1.0442199314102401</v>
      </c>
      <c r="M301" s="127">
        <v>1.0588730318528501</v>
      </c>
      <c r="N301" s="139">
        <v>1.0789709149675999</v>
      </c>
      <c r="O301" s="127">
        <v>1.09531444009959</v>
      </c>
      <c r="P301" s="127">
        <v>1.1103759221853999</v>
      </c>
      <c r="Q301" s="140">
        <v>1.1452636447648701</v>
      </c>
      <c r="R301" s="138">
        <v>1.1653899769379099</v>
      </c>
      <c r="S301" s="127">
        <v>1.1935811582804701</v>
      </c>
      <c r="T301" s="127">
        <v>1.22152363979087</v>
      </c>
      <c r="U301" s="127">
        <v>1.25498156776336</v>
      </c>
      <c r="V301" s="127">
        <v>1.2810271394838999</v>
      </c>
      <c r="W301" s="139">
        <v>1.3288949743362</v>
      </c>
      <c r="X301" s="127">
        <v>1.37011215352947</v>
      </c>
      <c r="Y301" s="127">
        <v>1.4234018282649701</v>
      </c>
      <c r="Z301" s="139">
        <v>1.51641097693148</v>
      </c>
      <c r="AA301" s="127">
        <v>1.5981698996115301</v>
      </c>
      <c r="AB301" s="127">
        <v>1.6485660298054401</v>
      </c>
      <c r="AC301" s="140">
        <v>1.69093126615746</v>
      </c>
      <c r="AD301" s="138">
        <v>1.7400738023634701</v>
      </c>
      <c r="AE301" s="127">
        <v>1.8055984075869</v>
      </c>
      <c r="AF301" s="127">
        <v>1.89009211070905</v>
      </c>
      <c r="AG301" s="127">
        <v>1.95520007488526</v>
      </c>
      <c r="AH301" s="127">
        <v>2.01501100795014</v>
      </c>
      <c r="AI301" s="128">
        <v>2.0697791160051699</v>
      </c>
      <c r="AJ301" s="127">
        <v>2.1152700779228901</v>
      </c>
      <c r="AK301" s="127">
        <v>2.1989075561616498</v>
      </c>
      <c r="AL301" s="128">
        <v>2.3283278285935101</v>
      </c>
      <c r="AM301" s="127">
        <v>2.40501088864763</v>
      </c>
      <c r="AN301" s="127">
        <v>2.5073329742022099</v>
      </c>
      <c r="AO301" s="129">
        <v>2.6012001831752301</v>
      </c>
      <c r="AP301" s="72">
        <v>2.6598024901185409</v>
      </c>
      <c r="AQ301" s="72">
        <v>2.7133610543404543</v>
      </c>
      <c r="AR301" s="72">
        <v>2.8040814303819421</v>
      </c>
      <c r="AS301" s="72">
        <v>2.846046544494786</v>
      </c>
      <c r="AT301" s="72">
        <v>2.8899535362638309</v>
      </c>
      <c r="AU301" s="132">
        <v>2.9548000000000001</v>
      </c>
      <c r="AV301" s="73">
        <f t="shared" si="13"/>
        <v>3.0119421805010154</v>
      </c>
      <c r="AW301" s="73">
        <f t="shared" si="14"/>
        <v>3.093267943325805</v>
      </c>
      <c r="AX301" s="73">
        <f t="shared" si="15"/>
        <v>3.1809782254578693</v>
      </c>
      <c r="AY301" s="73">
        <f t="shared" si="16"/>
        <v>3.3006138572609793</v>
      </c>
      <c r="AZ301" s="73">
        <f t="shared" si="17"/>
        <v>3.4049035163953758</v>
      </c>
      <c r="BA301" s="73">
        <f t="shared" si="18"/>
        <v>3.5412892195505599</v>
      </c>
      <c r="BB301" s="73">
        <f t="shared" si="19"/>
        <v>3.6846770618913847</v>
      </c>
      <c r="BC301" s="73">
        <f t="shared" si="20"/>
        <v>3.8163906955060583</v>
      </c>
      <c r="BD301" s="73">
        <f t="shared" si="21"/>
        <v>3.9999899051728645</v>
      </c>
      <c r="BE301" s="73">
        <f t="shared" si="22"/>
        <v>4.1632012348726724</v>
      </c>
      <c r="BF301" s="73">
        <f t="shared" si="23"/>
        <v>4.3015434990689814</v>
      </c>
      <c r="BG301" s="133">
        <f t="shared" si="24"/>
        <v>4.4380980611507921</v>
      </c>
      <c r="BS301" s="133">
        <f t="shared" si="25"/>
        <v>7.2777077767795113</v>
      </c>
      <c r="BT301" s="134"/>
    </row>
    <row r="302" spans="2:72" ht="15" hidden="1" customHeight="1" x14ac:dyDescent="0.35">
      <c r="B302" s="135">
        <v>42856</v>
      </c>
      <c r="C302" s="136">
        <v>110.5301</v>
      </c>
      <c r="D302" s="72">
        <v>201705</v>
      </c>
      <c r="E302" s="149"/>
      <c r="F302" s="150"/>
      <c r="J302" s="127">
        <v>1</v>
      </c>
      <c r="K302" s="139">
        <v>1.0119207347138901</v>
      </c>
      <c r="L302" s="127">
        <v>1.0294498964535499</v>
      </c>
      <c r="M302" s="127">
        <v>1.04389573518888</v>
      </c>
      <c r="N302" s="139">
        <v>1.06370934252299</v>
      </c>
      <c r="O302" s="127">
        <v>1.07982169562861</v>
      </c>
      <c r="P302" s="127">
        <v>1.0946701396271199</v>
      </c>
      <c r="Q302" s="140">
        <v>1.12906439060491</v>
      </c>
      <c r="R302" s="138">
        <v>1.1489060445978101</v>
      </c>
      <c r="S302" s="127">
        <v>1.1766984739903401</v>
      </c>
      <c r="T302" s="127">
        <v>1.2042457213012601</v>
      </c>
      <c r="U302" s="127">
        <v>1.23723040149244</v>
      </c>
      <c r="V302" s="127">
        <v>1.2629075699741501</v>
      </c>
      <c r="W302" s="139">
        <v>1.31009833520462</v>
      </c>
      <c r="X302" s="127">
        <v>1.3507325153962599</v>
      </c>
      <c r="Y302" s="127">
        <v>1.40326843095229</v>
      </c>
      <c r="Z302" s="139">
        <v>1.49496200582466</v>
      </c>
      <c r="AA302" s="127">
        <v>1.57556448424456</v>
      </c>
      <c r="AB302" s="127">
        <v>1.6252477831830401</v>
      </c>
      <c r="AC302" s="140">
        <v>1.6670137817662301</v>
      </c>
      <c r="AD302" s="138">
        <v>1.71546121825638</v>
      </c>
      <c r="AE302" s="127">
        <v>1.7800590065511599</v>
      </c>
      <c r="AF302" s="127">
        <v>1.86335758313799</v>
      </c>
      <c r="AG302" s="127">
        <v>1.9275446235912199</v>
      </c>
      <c r="AH302" s="127">
        <v>1.9865095571251601</v>
      </c>
      <c r="AI302" s="128">
        <v>2.0405029942070101</v>
      </c>
      <c r="AJ302" s="127">
        <v>2.0853505063326598</v>
      </c>
      <c r="AK302" s="127">
        <v>2.16780496896321</v>
      </c>
      <c r="AL302" s="128">
        <v>2.2953946481546699</v>
      </c>
      <c r="AM302" s="127">
        <v>2.3709930598090501</v>
      </c>
      <c r="AN302" s="127">
        <v>2.47186784414381</v>
      </c>
      <c r="AO302" s="129">
        <v>2.5644073424343201</v>
      </c>
      <c r="AP302" s="72">
        <v>2.6221807453354335</v>
      </c>
      <c r="AQ302" s="72">
        <v>2.6749817470535175</v>
      </c>
      <c r="AR302" s="72">
        <v>2.7644189229902079</v>
      </c>
      <c r="AS302" s="72">
        <v>2.8057904588885743</v>
      </c>
      <c r="AT302" s="72">
        <v>2.8490764054316426</v>
      </c>
      <c r="AU302" s="132">
        <v>2.9129999999999998</v>
      </c>
      <c r="AV302" s="73">
        <f t="shared" si="13"/>
        <v>2.9693395735641239</v>
      </c>
      <c r="AW302" s="73">
        <f t="shared" si="14"/>
        <v>3.0495150189857783</v>
      </c>
      <c r="AX302" s="73">
        <f t="shared" si="15"/>
        <v>3.1359846774769946</v>
      </c>
      <c r="AY302" s="73">
        <f t="shared" si="16"/>
        <v>3.2539281155088067</v>
      </c>
      <c r="AZ302" s="73">
        <f t="shared" si="17"/>
        <v>3.3567426429542722</v>
      </c>
      <c r="BA302" s="73">
        <f t="shared" si="18"/>
        <v>3.4911992298930339</v>
      </c>
      <c r="BB302" s="73">
        <f t="shared" si="19"/>
        <v>3.632558913816236</v>
      </c>
      <c r="BC302" s="73">
        <f t="shared" si="20"/>
        <v>3.7624095155980135</v>
      </c>
      <c r="BD302" s="73">
        <f t="shared" si="21"/>
        <v>3.9434117946152223</v>
      </c>
      <c r="BE302" s="73">
        <f t="shared" si="22"/>
        <v>4.104314571324915</v>
      </c>
      <c r="BF302" s="73">
        <f t="shared" si="23"/>
        <v>4.2407000446032352</v>
      </c>
      <c r="BG302" s="133">
        <f t="shared" si="24"/>
        <v>4.3753231020328398</v>
      </c>
      <c r="BS302" s="133">
        <f t="shared" si="25"/>
        <v>7.1747677781889267</v>
      </c>
      <c r="BT302" s="134"/>
    </row>
    <row r="303" spans="2:72" ht="15" hidden="1" customHeight="1" x14ac:dyDescent="0.35">
      <c r="B303" s="135">
        <v>42887</v>
      </c>
      <c r="C303" s="136">
        <v>111.8477</v>
      </c>
      <c r="D303" s="72">
        <v>201706</v>
      </c>
      <c r="E303" s="149"/>
      <c r="F303" s="150"/>
      <c r="K303" s="139">
        <v>1</v>
      </c>
      <c r="L303" s="127">
        <v>1.0173226628710299</v>
      </c>
      <c r="M303" s="127">
        <v>1.0315983252226</v>
      </c>
      <c r="N303" s="139">
        <v>1.05117852222263</v>
      </c>
      <c r="O303" s="127">
        <v>1.0671010668972201</v>
      </c>
      <c r="P303" s="127">
        <v>1.0817745916992501</v>
      </c>
      <c r="Q303" s="140">
        <v>1.1157636679162799</v>
      </c>
      <c r="R303" s="138">
        <v>1.1353715811769001</v>
      </c>
      <c r="S303" s="127">
        <v>1.1628366072793599</v>
      </c>
      <c r="T303" s="127">
        <v>1.19005933961986</v>
      </c>
      <c r="U303" s="127">
        <v>1.22265545022383</v>
      </c>
      <c r="V303" s="127">
        <v>1.24803013383378</v>
      </c>
      <c r="W303" s="139">
        <v>1.29466497746489</v>
      </c>
      <c r="X303" s="127">
        <v>1.33482047462755</v>
      </c>
      <c r="Y303" s="127">
        <v>1.3867375010840599</v>
      </c>
      <c r="Z303" s="139">
        <v>1.47735089769392</v>
      </c>
      <c r="AA303" s="127">
        <v>1.55700385434837</v>
      </c>
      <c r="AB303" s="127">
        <v>1.6061018688806299</v>
      </c>
      <c r="AC303" s="140">
        <v>1.6473758512691801</v>
      </c>
      <c r="AD303" s="138">
        <v>1.6952525621894801</v>
      </c>
      <c r="AE303" s="127">
        <v>1.7590893688471001</v>
      </c>
      <c r="AF303" s="127">
        <v>1.8414066628102299</v>
      </c>
      <c r="AG303" s="127">
        <v>1.9048375603611001</v>
      </c>
      <c r="AH303" s="127">
        <v>1.96310786900401</v>
      </c>
      <c r="AI303" s="128">
        <v>2.0164652469384698</v>
      </c>
      <c r="AJ303" s="127">
        <v>2.0607844417006298</v>
      </c>
      <c r="AK303" s="127">
        <v>2.1422675656271899</v>
      </c>
      <c r="AL303" s="128">
        <v>2.2683541995052199</v>
      </c>
      <c r="AM303" s="127">
        <v>2.3430620388260102</v>
      </c>
      <c r="AN303" s="127">
        <v>2.4427484874521301</v>
      </c>
      <c r="AO303" s="129">
        <v>2.53419784224441</v>
      </c>
      <c r="AP303" s="72">
        <v>2.5912906568485541</v>
      </c>
      <c r="AQ303" s="72">
        <v>2.6434696466713219</v>
      </c>
      <c r="AR303" s="72">
        <v>2.7318532254127708</v>
      </c>
      <c r="AS303" s="72">
        <v>2.772737392007167</v>
      </c>
      <c r="AT303" s="72">
        <v>2.8155134169053095</v>
      </c>
      <c r="AU303" s="132">
        <v>2.8786999999999998</v>
      </c>
      <c r="AV303" s="73">
        <f t="shared" si="13"/>
        <v>2.9343598482579432</v>
      </c>
      <c r="AW303" s="73">
        <f t="shared" si="14"/>
        <v>3.0135908024930327</v>
      </c>
      <c r="AX303" s="73">
        <f t="shared" si="15"/>
        <v>3.0990418220490898</v>
      </c>
      <c r="AY303" s="73">
        <f t="shared" si="16"/>
        <v>3.2155958504287523</v>
      </c>
      <c r="AZ303" s="73">
        <f t="shared" si="17"/>
        <v>3.3171991914004488</v>
      </c>
      <c r="BA303" s="73">
        <f t="shared" si="18"/>
        <v>3.450071838759313</v>
      </c>
      <c r="BB303" s="73">
        <f t="shared" si="19"/>
        <v>3.5897662625159033</v>
      </c>
      <c r="BC303" s="73">
        <f t="shared" si="20"/>
        <v>3.7180871846269525</v>
      </c>
      <c r="BD303" s="73">
        <f t="shared" si="21"/>
        <v>3.8969572016232785</v>
      </c>
      <c r="BE303" s="73">
        <f t="shared" si="22"/>
        <v>4.0559644945761066</v>
      </c>
      <c r="BF303" s="73">
        <f t="shared" si="23"/>
        <v>4.1907433054054755</v>
      </c>
      <c r="BG303" s="133">
        <f t="shared" si="24"/>
        <v>4.3237804621820564</v>
      </c>
      <c r="BS303" s="133">
        <f t="shared" si="25"/>
        <v>7.0902468267116801</v>
      </c>
      <c r="BT303" s="134"/>
    </row>
    <row r="304" spans="2:72" ht="15" hidden="1" customHeight="1" x14ac:dyDescent="0.35">
      <c r="B304" s="135">
        <v>42917</v>
      </c>
      <c r="C304" s="136">
        <v>113.7852</v>
      </c>
      <c r="D304" s="72">
        <v>201707</v>
      </c>
      <c r="E304" s="149"/>
      <c r="F304" s="150"/>
      <c r="K304" s="151"/>
      <c r="L304" s="127">
        <v>1</v>
      </c>
      <c r="M304" s="127">
        <v>1.01403258068712</v>
      </c>
      <c r="N304" s="139">
        <v>1.03327937200972</v>
      </c>
      <c r="O304" s="127">
        <v>1.0489307924053399</v>
      </c>
      <c r="P304" s="127">
        <v>1.0633544608613399</v>
      </c>
      <c r="Q304" s="140">
        <v>1.0967647813599699</v>
      </c>
      <c r="R304" s="138">
        <v>1.1160388169990501</v>
      </c>
      <c r="S304" s="127">
        <v>1.1430361769369</v>
      </c>
      <c r="T304" s="127">
        <v>1.16979536881774</v>
      </c>
      <c r="U304" s="127">
        <v>1.2018364427008099</v>
      </c>
      <c r="V304" s="127">
        <v>1.2267790538664101</v>
      </c>
      <c r="W304" s="139">
        <v>1.2726198134731099</v>
      </c>
      <c r="X304" s="127">
        <v>1.3120915549649701</v>
      </c>
      <c r="Y304" s="127">
        <v>1.3631245539841701</v>
      </c>
      <c r="Z304" s="139">
        <v>1.4521950130596999</v>
      </c>
      <c r="AA304" s="127">
        <v>1.5304916632391601</v>
      </c>
      <c r="AB304" s="127">
        <v>1.57875365161726</v>
      </c>
      <c r="AC304" s="140">
        <v>1.6193248331065899</v>
      </c>
      <c r="AD304" s="138">
        <v>1.66638631386156</v>
      </c>
      <c r="AE304" s="127">
        <v>1.72913612666674</v>
      </c>
      <c r="AF304" s="127">
        <v>1.81005174662434</v>
      </c>
      <c r="AG304" s="127">
        <v>1.8724025620203699</v>
      </c>
      <c r="AH304" s="127">
        <v>1.92968066145685</v>
      </c>
      <c r="AI304" s="128">
        <v>1.9821294860843099</v>
      </c>
      <c r="AJ304" s="127">
        <v>2.0256940269912098</v>
      </c>
      <c r="AK304" s="127">
        <v>2.10578968090753</v>
      </c>
      <c r="AL304" s="128">
        <v>2.2297293496869499</v>
      </c>
      <c r="AM304" s="127">
        <v>2.30316508649631</v>
      </c>
      <c r="AN304" s="127">
        <v>2.40115410440022</v>
      </c>
      <c r="AO304" s="129">
        <v>2.4910462872148602</v>
      </c>
      <c r="AP304" s="72">
        <v>2.547166942625227</v>
      </c>
      <c r="AQ304" s="72">
        <v>2.5984574443776518</v>
      </c>
      <c r="AR304" s="72">
        <v>2.6853360542495857</v>
      </c>
      <c r="AS304" s="72">
        <v>2.7255240576103041</v>
      </c>
      <c r="AT304" s="72">
        <v>2.767571705283288</v>
      </c>
      <c r="AU304" s="132">
        <v>2.8296999999999999</v>
      </c>
      <c r="AV304" s="73">
        <f t="shared" si="13"/>
        <v>2.8843944555179406</v>
      </c>
      <c r="AW304" s="73">
        <f t="shared" si="14"/>
        <v>2.962276289007709</v>
      </c>
      <c r="AX304" s="73">
        <f t="shared" si="15"/>
        <v>3.0462722744258479</v>
      </c>
      <c r="AY304" s="73">
        <f t="shared" si="16"/>
        <v>3.1608416560325945</v>
      </c>
      <c r="AZ304" s="73">
        <f t="shared" si="17"/>
        <v>3.260714926018498</v>
      </c>
      <c r="BA304" s="73">
        <f t="shared" si="18"/>
        <v>3.3913250580919136</v>
      </c>
      <c r="BB304" s="73">
        <f t="shared" si="19"/>
        <v>3.5286408074160787</v>
      </c>
      <c r="BC304" s="73">
        <f t="shared" si="20"/>
        <v>3.6547767196436798</v>
      </c>
      <c r="BD304" s="73">
        <f t="shared" si="21"/>
        <v>3.8306009920446593</v>
      </c>
      <c r="BE304" s="73">
        <f t="shared" si="22"/>
        <v>3.986900756864689</v>
      </c>
      <c r="BF304" s="73">
        <f t="shared" si="23"/>
        <v>4.1193845948330718</v>
      </c>
      <c r="BG304" s="133">
        <f t="shared" si="24"/>
        <v>4.2501564351075531</v>
      </c>
      <c r="BS304" s="133">
        <f t="shared" si="25"/>
        <v>6.9695162464011133</v>
      </c>
      <c r="BT304" s="134"/>
    </row>
    <row r="305" spans="2:72" ht="15" hidden="1" customHeight="1" x14ac:dyDescent="0.35">
      <c r="B305" s="135">
        <v>42948</v>
      </c>
      <c r="C305" s="136">
        <v>115.3819</v>
      </c>
      <c r="D305" s="72">
        <v>201708</v>
      </c>
      <c r="E305" s="149"/>
      <c r="F305" s="150"/>
      <c r="K305" s="151"/>
      <c r="M305" s="127">
        <v>1</v>
      </c>
      <c r="N305" s="139">
        <v>1.01898044667318</v>
      </c>
      <c r="O305" s="127">
        <v>1.03441527657284</v>
      </c>
      <c r="P305" s="127">
        <v>1.0486393446459099</v>
      </c>
      <c r="Q305" s="140">
        <v>1.0815873200216</v>
      </c>
      <c r="R305" s="138">
        <v>1.10059463399372</v>
      </c>
      <c r="S305" s="127">
        <v>1.1272183938728699</v>
      </c>
      <c r="T305" s="127">
        <v>1.1536072815580301</v>
      </c>
      <c r="U305" s="127">
        <v>1.1852049584900199</v>
      </c>
      <c r="V305" s="127">
        <v>1.20980240401657</v>
      </c>
      <c r="W305" s="139">
        <v>1.2550088012071201</v>
      </c>
      <c r="X305" s="127">
        <v>1.2939343172542701</v>
      </c>
      <c r="Y305" s="127">
        <v>1.34426110161126</v>
      </c>
      <c r="Z305" s="139">
        <v>1.43209896872906</v>
      </c>
      <c r="AA305" s="127">
        <v>1.5093121191451999</v>
      </c>
      <c r="AB305" s="127">
        <v>1.5569062391935</v>
      </c>
      <c r="AC305" s="140">
        <v>1.59691598075608</v>
      </c>
      <c r="AD305" s="138">
        <v>1.64332620627672</v>
      </c>
      <c r="AE305" s="127">
        <v>1.7052076625536601</v>
      </c>
      <c r="AF305" s="127">
        <v>1.78500354041665</v>
      </c>
      <c r="AG305" s="127">
        <v>1.84649152076712</v>
      </c>
      <c r="AH305" s="127">
        <v>1.9029769833916801</v>
      </c>
      <c r="AI305" s="128">
        <v>1.9547000006066799</v>
      </c>
      <c r="AJ305" s="127">
        <v>1.99766167830483</v>
      </c>
      <c r="AK305" s="127">
        <v>2.0766489371383199</v>
      </c>
      <c r="AL305" s="128">
        <v>2.1988734801558998</v>
      </c>
      <c r="AM305" s="127">
        <v>2.2712929844282299</v>
      </c>
      <c r="AN305" s="127">
        <v>2.36792599185834</v>
      </c>
      <c r="AO305" s="129">
        <v>2.4565742113797699</v>
      </c>
      <c r="AP305" s="72">
        <v>2.5119182471427495</v>
      </c>
      <c r="AQ305" s="72">
        <v>2.5624989708091128</v>
      </c>
      <c r="AR305" s="72">
        <v>2.6481753203925398</v>
      </c>
      <c r="AS305" s="72">
        <v>2.6878071863957866</v>
      </c>
      <c r="AT305" s="72">
        <v>2.7292729622237109</v>
      </c>
      <c r="AU305" s="132">
        <v>2.7905000000000002</v>
      </c>
      <c r="AV305" s="73">
        <f t="shared" si="13"/>
        <v>2.8444790734075274</v>
      </c>
      <c r="AW305" s="73">
        <f t="shared" si="14"/>
        <v>2.9212831475300716</v>
      </c>
      <c r="AX305" s="73">
        <f t="shared" si="15"/>
        <v>3.0041167635478354</v>
      </c>
      <c r="AY305" s="73">
        <f t="shared" si="16"/>
        <v>3.1171006891028834</v>
      </c>
      <c r="AZ305" s="73">
        <f t="shared" si="17"/>
        <v>3.2155918735954252</v>
      </c>
      <c r="BA305" s="73">
        <f t="shared" si="18"/>
        <v>3.3443945714189143</v>
      </c>
      <c r="BB305" s="73">
        <f t="shared" si="19"/>
        <v>3.4798100915308203</v>
      </c>
      <c r="BC305" s="73">
        <f t="shared" si="20"/>
        <v>3.6042004855180929</v>
      </c>
      <c r="BD305" s="73">
        <f t="shared" si="21"/>
        <v>3.7775916326564216</v>
      </c>
      <c r="BE305" s="73">
        <f t="shared" si="22"/>
        <v>3.9317284600097588</v>
      </c>
      <c r="BF305" s="73">
        <f t="shared" si="23"/>
        <v>4.0623789346509289</v>
      </c>
      <c r="BG305" s="133">
        <f t="shared" si="24"/>
        <v>4.1913411028939542</v>
      </c>
      <c r="BS305" s="133">
        <f t="shared" si="25"/>
        <v>6.8730693462319472</v>
      </c>
      <c r="BT305" s="134"/>
    </row>
    <row r="306" spans="2:72" ht="15" hidden="1" customHeight="1" x14ac:dyDescent="0.35">
      <c r="B306" s="135">
        <v>42979</v>
      </c>
      <c r="C306" s="136">
        <v>117.5719</v>
      </c>
      <c r="D306" s="72">
        <v>201709</v>
      </c>
      <c r="E306" s="149"/>
      <c r="F306" s="150"/>
      <c r="K306" s="151"/>
      <c r="N306" s="139">
        <v>1</v>
      </c>
      <c r="O306" s="127">
        <v>1.0151473268697699</v>
      </c>
      <c r="P306" s="127">
        <v>1.02910644465217</v>
      </c>
      <c r="Q306" s="140">
        <v>1.0614407013920799</v>
      </c>
      <c r="R306" s="138">
        <v>1.0800939680314801</v>
      </c>
      <c r="S306" s="127">
        <v>1.10622180980319</v>
      </c>
      <c r="T306" s="127">
        <v>1.1321191543217399</v>
      </c>
      <c r="U306" s="127">
        <v>1.16312826449177</v>
      </c>
      <c r="V306" s="127">
        <v>1.18726753586529</v>
      </c>
      <c r="W306" s="139">
        <v>1.23163187802528</v>
      </c>
      <c r="X306" s="127">
        <v>1.2698323323855401</v>
      </c>
      <c r="Y306" s="127">
        <v>1.31922168477332</v>
      </c>
      <c r="Z306" s="139">
        <v>1.4054234047421199</v>
      </c>
      <c r="AA306" s="127">
        <v>1.4811983135426099</v>
      </c>
      <c r="AB306" s="127">
        <v>1.5279059026859301</v>
      </c>
      <c r="AC306" s="140">
        <v>1.56717038680161</v>
      </c>
      <c r="AD306" s="138">
        <v>1.6127161337020199</v>
      </c>
      <c r="AE306" s="127">
        <v>1.67344493029372</v>
      </c>
      <c r="AF306" s="127">
        <v>1.7517544583357101</v>
      </c>
      <c r="AG306" s="127">
        <v>1.8120971082376001</v>
      </c>
      <c r="AH306" s="127">
        <v>1.86753042180997</v>
      </c>
      <c r="AI306" s="128">
        <v>1.9182899995662199</v>
      </c>
      <c r="AJ306" s="127">
        <v>1.9604514343988699</v>
      </c>
      <c r="AK306" s="127">
        <v>2.0379674054769898</v>
      </c>
      <c r="AL306" s="128">
        <v>2.1579152841793001</v>
      </c>
      <c r="AM306" s="127">
        <v>2.2289858376023499</v>
      </c>
      <c r="AN306" s="127">
        <v>2.3238188716861798</v>
      </c>
      <c r="AO306" s="129">
        <v>2.41081584970558</v>
      </c>
      <c r="AP306" s="72">
        <v>2.4651289976601554</v>
      </c>
      <c r="AQ306" s="72">
        <v>2.5147675592552301</v>
      </c>
      <c r="AR306" s="72">
        <v>2.5988480240601706</v>
      </c>
      <c r="AS306" s="72">
        <v>2.6377416712666886</v>
      </c>
      <c r="AT306" s="72">
        <v>2.6784350682433473</v>
      </c>
      <c r="AU306" s="132">
        <v>2.7385000000000002</v>
      </c>
      <c r="AV306" s="73">
        <f t="shared" si="13"/>
        <v>2.7914952467383785</v>
      </c>
      <c r="AW306" s="73">
        <f t="shared" si="14"/>
        <v>2.8668686990683998</v>
      </c>
      <c r="AX306" s="73">
        <f t="shared" si="15"/>
        <v>2.9481593816209486</v>
      </c>
      <c r="AY306" s="73">
        <f t="shared" si="16"/>
        <v>3.0590387669162444</v>
      </c>
      <c r="AZ306" s="73">
        <f t="shared" si="17"/>
        <v>3.1556953659845592</v>
      </c>
      <c r="BA306" s="73">
        <f t="shared" si="18"/>
        <v>3.2820988688623731</v>
      </c>
      <c r="BB306" s="73">
        <f t="shared" si="19"/>
        <v>3.414992017650476</v>
      </c>
      <c r="BC306" s="73">
        <f t="shared" si="20"/>
        <v>3.5370654042334948</v>
      </c>
      <c r="BD306" s="73">
        <f t="shared" si="21"/>
        <v>3.7072268118487495</v>
      </c>
      <c r="BE306" s="73">
        <f t="shared" si="22"/>
        <v>3.8584925479642673</v>
      </c>
      <c r="BF306" s="73">
        <f t="shared" si="23"/>
        <v>3.9867094093061355</v>
      </c>
      <c r="BG306" s="133">
        <f t="shared" si="24"/>
        <v>4.1132694121639606</v>
      </c>
      <c r="BS306" s="133">
        <f t="shared" si="25"/>
        <v>6.7450453722360528</v>
      </c>
      <c r="BT306" s="134"/>
    </row>
    <row r="307" spans="2:72" ht="15" hidden="1" customHeight="1" x14ac:dyDescent="0.35">
      <c r="B307" s="135">
        <v>43009</v>
      </c>
      <c r="C307" s="136">
        <v>119.3528</v>
      </c>
      <c r="D307" s="72">
        <v>201710</v>
      </c>
      <c r="E307" s="149"/>
      <c r="F307" s="150"/>
      <c r="K307" s="151"/>
      <c r="N307" s="151"/>
      <c r="O307" s="127">
        <v>1</v>
      </c>
      <c r="P307" s="127">
        <v>1.0137508294736299</v>
      </c>
      <c r="Q307" s="140">
        <v>1.04560261677983</v>
      </c>
      <c r="R307" s="138">
        <v>1.06397755226522</v>
      </c>
      <c r="S307" s="127">
        <v>1.0897155324382799</v>
      </c>
      <c r="T307" s="127">
        <v>1.1152264546788999</v>
      </c>
      <c r="U307" s="127">
        <v>1.14577286833656</v>
      </c>
      <c r="V307" s="127">
        <v>1.1695519501846601</v>
      </c>
      <c r="W307" s="139">
        <v>1.21325431828998</v>
      </c>
      <c r="X307" s="127">
        <v>1.2508847718696201</v>
      </c>
      <c r="Y307" s="127">
        <v>1.2995371704727501</v>
      </c>
      <c r="Z307" s="139">
        <v>1.38445264794793</v>
      </c>
      <c r="AA307" s="127">
        <v>1.4590968959253601</v>
      </c>
      <c r="AB307" s="127">
        <v>1.50510754670188</v>
      </c>
      <c r="AC307" s="140">
        <v>1.5437861533202399</v>
      </c>
      <c r="AD307" s="138">
        <v>1.5886522980608699</v>
      </c>
      <c r="AE307" s="127">
        <v>1.6484749415179201</v>
      </c>
      <c r="AF307" s="127">
        <v>1.7256159889001299</v>
      </c>
      <c r="AG307" s="127">
        <v>1.7850582474814201</v>
      </c>
      <c r="AH307" s="127">
        <v>1.83966442345718</v>
      </c>
      <c r="AI307" s="128">
        <v>1.8896666018727699</v>
      </c>
      <c r="AJ307" s="127">
        <v>1.9311989329115</v>
      </c>
      <c r="AK307" s="127">
        <v>2.00755826423846</v>
      </c>
      <c r="AL307" s="128">
        <v>2.1257163635876202</v>
      </c>
      <c r="AM307" s="127">
        <v>2.1957264513274901</v>
      </c>
      <c r="AN307" s="127">
        <v>2.2891444524133502</v>
      </c>
      <c r="AO307" s="129">
        <v>2.3748433216480902</v>
      </c>
      <c r="AP307" s="72">
        <v>2.428346046343278</v>
      </c>
      <c r="AQ307" s="72">
        <v>2.4772439356261438</v>
      </c>
      <c r="AR307" s="72">
        <v>2.5600698098410759</v>
      </c>
      <c r="AS307" s="72">
        <v>2.5983831129223613</v>
      </c>
      <c r="AT307" s="72">
        <v>2.6384693111514772</v>
      </c>
      <c r="AU307" s="132">
        <v>2.6977000000000002</v>
      </c>
      <c r="AV307" s="73">
        <f t="shared" si="13"/>
        <v>2.749842483795939</v>
      </c>
      <c r="AW307" s="73">
        <f t="shared" si="14"/>
        <v>2.8240912655589145</v>
      </c>
      <c r="AX307" s="73">
        <f t="shared" si="15"/>
        <v>2.9041689847242798</v>
      </c>
      <c r="AY307" s="73">
        <f t="shared" si="16"/>
        <v>3.0133939044580433</v>
      </c>
      <c r="AZ307" s="73">
        <f t="shared" si="17"/>
        <v>3.1086082605519096</v>
      </c>
      <c r="BA307" s="73">
        <f t="shared" si="18"/>
        <v>3.2331256577139373</v>
      </c>
      <c r="BB307" s="73">
        <f t="shared" si="19"/>
        <v>3.3640358667748052</v>
      </c>
      <c r="BC307" s="73">
        <f t="shared" si="20"/>
        <v>3.4842877586449585</v>
      </c>
      <c r="BD307" s="73">
        <f t="shared" si="21"/>
        <v>3.6519101353298793</v>
      </c>
      <c r="BE307" s="73">
        <f t="shared" si="22"/>
        <v>3.8009187886668769</v>
      </c>
      <c r="BF307" s="73">
        <f t="shared" si="23"/>
        <v>3.9272224866111229</v>
      </c>
      <c r="BG307" s="133">
        <f t="shared" si="24"/>
        <v>4.051894048568613</v>
      </c>
      <c r="BS307" s="133">
        <f t="shared" si="25"/>
        <v>6.6444004665160765</v>
      </c>
      <c r="BT307" s="134"/>
    </row>
    <row r="308" spans="2:72" ht="15" hidden="1" customHeight="1" x14ac:dyDescent="0.35">
      <c r="B308" s="135">
        <v>43040</v>
      </c>
      <c r="C308" s="136">
        <v>120.994</v>
      </c>
      <c r="D308" s="72">
        <v>201711</v>
      </c>
      <c r="E308" s="149"/>
      <c r="F308" s="150"/>
      <c r="K308" s="151"/>
      <c r="N308" s="151"/>
      <c r="P308" s="127">
        <v>1</v>
      </c>
      <c r="Q308" s="140">
        <v>1.0314197398218099</v>
      </c>
      <c r="R308" s="138">
        <v>1.04954543200489</v>
      </c>
      <c r="S308" s="127">
        <v>1.07493429426253</v>
      </c>
      <c r="T308" s="127">
        <v>1.1000991784716601</v>
      </c>
      <c r="U308" s="127">
        <v>1.1302312511364201</v>
      </c>
      <c r="V308" s="127">
        <v>1.15368778617122</v>
      </c>
      <c r="W308" s="139">
        <v>1.19679736185265</v>
      </c>
      <c r="X308" s="127">
        <v>1.2339173843331099</v>
      </c>
      <c r="Y308" s="127">
        <v>1.28190984676926</v>
      </c>
      <c r="Z308" s="139">
        <v>1.3656735044713</v>
      </c>
      <c r="AA308" s="127">
        <v>1.4393052548060199</v>
      </c>
      <c r="AB308" s="127">
        <v>1.4846918028993199</v>
      </c>
      <c r="AC308" s="140">
        <v>1.52284576094682</v>
      </c>
      <c r="AD308" s="138">
        <v>1.56710332743772</v>
      </c>
      <c r="AE308" s="127">
        <v>1.6261145180752801</v>
      </c>
      <c r="AF308" s="127">
        <v>1.7022092004562199</v>
      </c>
      <c r="AG308" s="127">
        <v>1.76084516587599</v>
      </c>
      <c r="AH308" s="127">
        <v>1.81471064680893</v>
      </c>
      <c r="AI308" s="128">
        <v>1.8640345802271201</v>
      </c>
      <c r="AJ308" s="127">
        <v>1.9050035538952299</v>
      </c>
      <c r="AK308" s="127">
        <v>1.9803271236590201</v>
      </c>
      <c r="AL308" s="128">
        <v>2.09688249004083</v>
      </c>
      <c r="AM308" s="127">
        <v>2.1659429393193101</v>
      </c>
      <c r="AN308" s="127">
        <v>2.2580937897747</v>
      </c>
      <c r="AO308" s="129">
        <v>2.34263021306842</v>
      </c>
      <c r="AP308" s="72">
        <v>2.3954072102748896</v>
      </c>
      <c r="AQ308" s="72">
        <v>2.4436418334793459</v>
      </c>
      <c r="AR308" s="72">
        <v>2.5253442319453856</v>
      </c>
      <c r="AS308" s="72">
        <v>2.5631378415458617</v>
      </c>
      <c r="AT308" s="72">
        <v>2.6026802981966051</v>
      </c>
      <c r="AU308" s="132">
        <v>2.6610999999999998</v>
      </c>
      <c r="AV308" s="73">
        <f t="shared" si="13"/>
        <v>2.7125427707159031</v>
      </c>
      <c r="AW308" s="73">
        <f t="shared" si="14"/>
        <v>2.7857844190621024</v>
      </c>
      <c r="AX308" s="73">
        <f t="shared" si="15"/>
        <v>2.8647759393027754</v>
      </c>
      <c r="AY308" s="73">
        <f t="shared" si="16"/>
        <v>2.9725192984776103</v>
      </c>
      <c r="AZ308" s="73">
        <f t="shared" si="17"/>
        <v>3.0664421376266593</v>
      </c>
      <c r="BA308" s="73">
        <f t="shared" si="18"/>
        <v>3.1892705423409429</v>
      </c>
      <c r="BB308" s="73">
        <f t="shared" si="19"/>
        <v>3.3184050448782583</v>
      </c>
      <c r="BC308" s="73">
        <f t="shared" si="20"/>
        <v>3.4370258029323772</v>
      </c>
      <c r="BD308" s="73">
        <f t="shared" si="21"/>
        <v>3.6023744979089871</v>
      </c>
      <c r="BE308" s="73">
        <f t="shared" si="22"/>
        <v>3.7493619518323222</v>
      </c>
      <c r="BF308" s="73">
        <f t="shared" si="23"/>
        <v>3.8739524273930939</v>
      </c>
      <c r="BG308" s="133">
        <f t="shared" si="24"/>
        <v>3.9969329057639222</v>
      </c>
      <c r="BS308" s="133">
        <f t="shared" si="25"/>
        <v>6.5542737656412715</v>
      </c>
      <c r="BT308" s="134"/>
    </row>
    <row r="309" spans="2:72" ht="15" hidden="1" customHeight="1" x14ac:dyDescent="0.35">
      <c r="B309" s="141">
        <v>43070</v>
      </c>
      <c r="C309" s="142">
        <v>124.79559999999999</v>
      </c>
      <c r="D309" s="109">
        <v>201712</v>
      </c>
      <c r="E309" s="152"/>
      <c r="F309" s="153"/>
      <c r="K309" s="154"/>
      <c r="N309" s="154"/>
      <c r="Q309" s="147">
        <v>1</v>
      </c>
      <c r="R309" s="144">
        <v>1.01757353624647</v>
      </c>
      <c r="S309" s="145">
        <v>1.0421889874322501</v>
      </c>
      <c r="T309" s="145">
        <v>1.0665872835260199</v>
      </c>
      <c r="U309" s="145">
        <v>1.09580145453846</v>
      </c>
      <c r="V309" s="145">
        <v>1.11854344223675</v>
      </c>
      <c r="W309" s="146">
        <v>1.16033978762072</v>
      </c>
      <c r="X309" s="145">
        <v>1.1963290372416999</v>
      </c>
      <c r="Y309" s="145">
        <v>1.2428595238934701</v>
      </c>
      <c r="Z309" s="146">
        <v>1.32407152175237</v>
      </c>
      <c r="AA309" s="145">
        <v>1.3954602566116101</v>
      </c>
      <c r="AB309" s="145">
        <v>1.43946421187927</v>
      </c>
      <c r="AC309" s="147">
        <v>1.4764559006888101</v>
      </c>
      <c r="AD309" s="144">
        <v>1.5193652660831001</v>
      </c>
      <c r="AE309" s="145">
        <v>1.57657882168923</v>
      </c>
      <c r="AF309" s="145">
        <v>1.65035546125024</v>
      </c>
      <c r="AG309" s="145">
        <v>1.7072052219789799</v>
      </c>
      <c r="AH309" s="145">
        <v>1.75942981964108</v>
      </c>
      <c r="AI309" s="155">
        <v>1.8072512171903501</v>
      </c>
      <c r="AJ309" s="145">
        <v>1.84697216889057</v>
      </c>
      <c r="AK309" s="145">
        <v>1.9200011859392501</v>
      </c>
      <c r="AL309" s="155">
        <v>2.03300597136437</v>
      </c>
      <c r="AM309" s="145">
        <v>2.0999626589399001</v>
      </c>
      <c r="AN309" s="145">
        <v>2.1893063537496502</v>
      </c>
      <c r="AO309" s="156">
        <v>2.27126757674149</v>
      </c>
      <c r="AP309" s="72">
        <v>2.3224368487350517</v>
      </c>
      <c r="AQ309" s="72">
        <v>2.3692021193054886</v>
      </c>
      <c r="AR309" s="72">
        <v>2.4484156492696858</v>
      </c>
      <c r="AS309" s="72">
        <v>2.485057966787291</v>
      </c>
      <c r="AT309" s="72">
        <v>2.5233958569052115</v>
      </c>
      <c r="AU309" s="132">
        <v>2.58</v>
      </c>
      <c r="AV309" s="73">
        <f t="shared" si="13"/>
        <v>2.6299116314998283</v>
      </c>
      <c r="AW309" s="73">
        <f t="shared" si="14"/>
        <v>2.70092214789624</v>
      </c>
      <c r="AX309" s="73">
        <f t="shared" si="15"/>
        <v>2.7775073800678873</v>
      </c>
      <c r="AY309" s="73">
        <f t="shared" si="16"/>
        <v>2.8819685950466201</v>
      </c>
      <c r="AZ309" s="73">
        <f t="shared" si="17"/>
        <v>2.973030299145162</v>
      </c>
      <c r="BA309" s="73">
        <f t="shared" si="18"/>
        <v>3.0921170297670755</v>
      </c>
      <c r="BB309" s="73">
        <f t="shared" si="19"/>
        <v>3.2173177579978782</v>
      </c>
      <c r="BC309" s="73">
        <f t="shared" si="20"/>
        <v>3.3323250178692203</v>
      </c>
      <c r="BD309" s="73">
        <f t="shared" si="21"/>
        <v>3.4926367596293462</v>
      </c>
      <c r="BE309" s="73">
        <f t="shared" si="22"/>
        <v>3.6351465917067594</v>
      </c>
      <c r="BF309" s="73">
        <f t="shared" si="23"/>
        <v>3.75594171589383</v>
      </c>
      <c r="BG309" s="133">
        <f t="shared" si="24"/>
        <v>3.8751758876114222</v>
      </c>
      <c r="BS309" s="133">
        <f t="shared" si="25"/>
        <v>6.3546134639362286</v>
      </c>
      <c r="BT309" s="134"/>
    </row>
    <row r="310" spans="2:72" ht="15" hidden="1" customHeight="1" x14ac:dyDescent="0.35">
      <c r="B310" s="119">
        <v>43101</v>
      </c>
      <c r="C310" s="120">
        <v>126.98869999999999</v>
      </c>
      <c r="D310" s="121">
        <v>201801</v>
      </c>
      <c r="E310" s="148"/>
      <c r="F310" s="157"/>
      <c r="G310" s="121"/>
      <c r="H310" s="121"/>
      <c r="I310" s="121"/>
      <c r="J310" s="121"/>
      <c r="K310" s="158"/>
      <c r="L310" s="121"/>
      <c r="M310" s="121"/>
      <c r="N310" s="158"/>
      <c r="O310" s="121"/>
      <c r="P310" s="121"/>
      <c r="Q310" s="159"/>
      <c r="R310" s="123">
        <v>1</v>
      </c>
      <c r="S310" s="124">
        <v>1.0241903413453299</v>
      </c>
      <c r="T310" s="124">
        <v>1.0481672778759099</v>
      </c>
      <c r="U310" s="124">
        <v>1.0768769189699601</v>
      </c>
      <c r="V310" s="124">
        <v>1.09922615161821</v>
      </c>
      <c r="W310" s="125">
        <v>1.1403006724220299</v>
      </c>
      <c r="X310" s="124">
        <v>1.1756683862422399</v>
      </c>
      <c r="Y310" s="124">
        <v>1.22139528950214</v>
      </c>
      <c r="Z310" s="125">
        <v>1.30120475286384</v>
      </c>
      <c r="AA310" s="124">
        <v>1.37136060137634</v>
      </c>
      <c r="AB310" s="124">
        <v>1.41460460655161</v>
      </c>
      <c r="AC310" s="126">
        <v>1.45095744739493</v>
      </c>
      <c r="AD310" s="123">
        <v>1.4931257663083399</v>
      </c>
      <c r="AE310" s="124">
        <v>1.5493512414884201</v>
      </c>
      <c r="AF310" s="124">
        <v>1.6218537554916299</v>
      </c>
      <c r="AG310" s="124">
        <v>1.67772171854661</v>
      </c>
      <c r="AH310" s="124">
        <v>1.72904439528871</v>
      </c>
      <c r="AI310" s="160">
        <v>1.7760399153625499</v>
      </c>
      <c r="AJ310" s="124">
        <v>1.8150748846157201</v>
      </c>
      <c r="AK310" s="124">
        <v>1.88684268757771</v>
      </c>
      <c r="AL310" s="160">
        <v>1.99789587577477</v>
      </c>
      <c r="AM310" s="124">
        <v>2.0636962186399299</v>
      </c>
      <c r="AN310" s="124">
        <v>2.1514969442163001</v>
      </c>
      <c r="AO310" s="161">
        <v>2.2320426935625002</v>
      </c>
      <c r="AP310" s="72">
        <v>2.2823282701531711</v>
      </c>
      <c r="AQ310" s="72">
        <v>2.3282859026039326</v>
      </c>
      <c r="AR310" s="72">
        <v>2.4061314116925363</v>
      </c>
      <c r="AS310" s="72">
        <v>2.4421409149003024</v>
      </c>
      <c r="AT310" s="72">
        <v>2.4798167081007998</v>
      </c>
      <c r="AU310" s="132">
        <v>2.5354999999999999</v>
      </c>
      <c r="AV310" s="73">
        <f t="shared" si="13"/>
        <v>2.5844929509476038</v>
      </c>
      <c r="AW310" s="73">
        <f t="shared" si="14"/>
        <v>2.6542771128454739</v>
      </c>
      <c r="AX310" s="73">
        <f t="shared" si="15"/>
        <v>2.7295397149510157</v>
      </c>
      <c r="AY310" s="73">
        <f t="shared" si="16"/>
        <v>2.8321968805098408</v>
      </c>
      <c r="AZ310" s="73">
        <f t="shared" si="17"/>
        <v>2.9216859452848953</v>
      </c>
      <c r="BA310" s="73">
        <f t="shared" si="18"/>
        <v>3.0387160432384932</v>
      </c>
      <c r="BB310" s="73">
        <f t="shared" si="19"/>
        <v>3.1617545498142747</v>
      </c>
      <c r="BC310" s="73">
        <f t="shared" si="20"/>
        <v>3.274775629642638</v>
      </c>
      <c r="BD310" s="73">
        <f t="shared" si="21"/>
        <v>3.432318781119895</v>
      </c>
      <c r="BE310" s="73">
        <f t="shared" si="22"/>
        <v>3.5723674626167528</v>
      </c>
      <c r="BF310" s="73">
        <f t="shared" si="23"/>
        <v>3.6910764501093407</v>
      </c>
      <c r="BG310" s="133">
        <f t="shared" si="24"/>
        <v>3.8082514428449148</v>
      </c>
      <c r="BS310" s="133">
        <f t="shared" si="25"/>
        <v>6.2448690316539972</v>
      </c>
      <c r="BT310" s="134"/>
    </row>
    <row r="311" spans="2:72" ht="15" hidden="1" customHeight="1" x14ac:dyDescent="0.35">
      <c r="B311" s="135">
        <v>43132</v>
      </c>
      <c r="C311" s="136">
        <v>130.06059999999999</v>
      </c>
      <c r="D311" s="72">
        <v>201802</v>
      </c>
      <c r="E311" s="149"/>
      <c r="F311" s="150"/>
      <c r="K311" s="151"/>
      <c r="N311" s="151"/>
      <c r="Q311" s="162"/>
      <c r="R311" s="138"/>
      <c r="S311" s="127">
        <v>1</v>
      </c>
      <c r="T311" s="127">
        <v>1.0234106255084201</v>
      </c>
      <c r="U311" s="127">
        <v>1.0514421738789499</v>
      </c>
      <c r="V311" s="127">
        <v>1.07326354022663</v>
      </c>
      <c r="W311" s="139">
        <v>1.11336792233774</v>
      </c>
      <c r="X311" s="127">
        <v>1.1479002864818399</v>
      </c>
      <c r="Y311" s="127">
        <v>1.1925471664747</v>
      </c>
      <c r="Z311" s="139">
        <v>1.2704716109259799</v>
      </c>
      <c r="AA311" s="127">
        <v>1.33897044915985</v>
      </c>
      <c r="AB311" s="127">
        <v>1.38119307461291</v>
      </c>
      <c r="AC311" s="140">
        <v>1.4166872980748999</v>
      </c>
      <c r="AD311" s="138">
        <v>1.4578596438890801</v>
      </c>
      <c r="AE311" s="127">
        <v>1.5127571301378</v>
      </c>
      <c r="AF311" s="127">
        <v>1.58354720799381</v>
      </c>
      <c r="AG311" s="127">
        <v>1.63809562619271</v>
      </c>
      <c r="AH311" s="127">
        <v>1.6882061131503301</v>
      </c>
      <c r="AI311" s="128">
        <v>1.7340916465094001</v>
      </c>
      <c r="AJ311" s="127">
        <v>1.77220464921736</v>
      </c>
      <c r="AK311" s="127">
        <v>1.84227736916484</v>
      </c>
      <c r="AL311" s="128">
        <v>1.9507075932296201</v>
      </c>
      <c r="AM311" s="127">
        <v>2.0149537984601</v>
      </c>
      <c r="AN311" s="127">
        <v>2.1006807595843799</v>
      </c>
      <c r="AO311" s="129">
        <v>2.1793240996889098</v>
      </c>
      <c r="AP311" s="72">
        <v>2.2284219817531215</v>
      </c>
      <c r="AQ311" s="72">
        <v>2.2732941413464185</v>
      </c>
      <c r="AR311" s="72">
        <v>2.3493010181407743</v>
      </c>
      <c r="AS311" s="72">
        <v>2.3844600132553597</v>
      </c>
      <c r="AT311" s="72">
        <v>2.4212459422761392</v>
      </c>
      <c r="AU311" s="132">
        <v>2.4756</v>
      </c>
      <c r="AV311" s="73">
        <f t="shared" si="13"/>
        <v>2.5234498379985943</v>
      </c>
      <c r="AW311" s="73">
        <f t="shared" si="14"/>
        <v>2.5915857684802317</v>
      </c>
      <c r="AX311" s="73">
        <f t="shared" si="15"/>
        <v>2.6650707439455146</v>
      </c>
      <c r="AY311" s="73">
        <f t="shared" si="16"/>
        <v>2.7653032509460975</v>
      </c>
      <c r="AZ311" s="73">
        <f t="shared" si="17"/>
        <v>2.8526786744025476</v>
      </c>
      <c r="BA311" s="73">
        <f t="shared" si="18"/>
        <v>2.9669446396525929</v>
      </c>
      <c r="BB311" s="73">
        <f t="shared" si="19"/>
        <v>3.0870771009821576</v>
      </c>
      <c r="BC311" s="73">
        <f t="shared" si="20"/>
        <v>3.1974287370656453</v>
      </c>
      <c r="BD311" s="73">
        <f t="shared" si="21"/>
        <v>3.3512508784366672</v>
      </c>
      <c r="BE311" s="73">
        <f t="shared" si="22"/>
        <v>3.4879917515373604</v>
      </c>
      <c r="BF311" s="73">
        <f t="shared" si="23"/>
        <v>3.6038969526513029</v>
      </c>
      <c r="BG311" s="133">
        <f t="shared" si="24"/>
        <v>3.7183043904149295</v>
      </c>
      <c r="BS311" s="133">
        <f t="shared" si="25"/>
        <v>6.0973715329623266</v>
      </c>
      <c r="BT311" s="134"/>
    </row>
    <row r="312" spans="2:72" ht="15" hidden="1" customHeight="1" x14ac:dyDescent="0.35">
      <c r="B312" s="135">
        <v>43160</v>
      </c>
      <c r="C312" s="136">
        <v>133.1054</v>
      </c>
      <c r="D312" s="72">
        <v>201803</v>
      </c>
      <c r="E312" s="149"/>
      <c r="F312" s="150"/>
      <c r="K312" s="151"/>
      <c r="N312" s="151"/>
      <c r="Q312" s="162"/>
      <c r="R312" s="138"/>
      <c r="T312" s="127">
        <v>1</v>
      </c>
      <c r="U312" s="127">
        <v>1.0273903237584701</v>
      </c>
      <c r="V312" s="127">
        <v>1.04871252405988</v>
      </c>
      <c r="W312" s="139">
        <v>1.08789951421956</v>
      </c>
      <c r="X312" s="127">
        <v>1.1216419469082399</v>
      </c>
      <c r="Y312" s="127">
        <v>1.1652675248337001</v>
      </c>
      <c r="Z312" s="139">
        <v>1.2414094394367201</v>
      </c>
      <c r="AA312" s="127">
        <v>1.30834135955416</v>
      </c>
      <c r="AB312" s="127">
        <v>1.34959813801694</v>
      </c>
      <c r="AC312" s="140">
        <v>1.38428042739062</v>
      </c>
      <c r="AD312" s="138">
        <v>1.4245109514715399</v>
      </c>
      <c r="AE312" s="127">
        <v>1.47815265195852</v>
      </c>
      <c r="AF312" s="127">
        <v>1.5473233993511899</v>
      </c>
      <c r="AG312" s="127">
        <v>1.6006240167566499</v>
      </c>
      <c r="AH312" s="127">
        <v>1.6495882210639099</v>
      </c>
      <c r="AI312" s="128">
        <v>1.6944241180297701</v>
      </c>
      <c r="AJ312" s="127">
        <v>1.73166528179924</v>
      </c>
      <c r="AK312" s="127">
        <v>1.8001350809208301</v>
      </c>
      <c r="AL312" s="128">
        <v>1.9060849522258301</v>
      </c>
      <c r="AM312" s="127">
        <v>1.9688615187663301</v>
      </c>
      <c r="AN312" s="127">
        <v>2.0526274666542501</v>
      </c>
      <c r="AO312" s="129">
        <v>2.1294718320969701</v>
      </c>
      <c r="AP312" s="72">
        <v>2.1774465949540742</v>
      </c>
      <c r="AQ312" s="72">
        <v>2.2212922991854573</v>
      </c>
      <c r="AR312" s="72">
        <v>2.2955605106930297</v>
      </c>
      <c r="AS312" s="72">
        <v>2.3299152401029559</v>
      </c>
      <c r="AT312" s="72">
        <v>2.3658596871351576</v>
      </c>
      <c r="AU312" s="132">
        <v>2.4188999999999998</v>
      </c>
      <c r="AV312" s="73">
        <f t="shared" si="13"/>
        <v>2.4657256580123721</v>
      </c>
      <c r="AW312" s="73">
        <f t="shared" si="14"/>
        <v>2.5323029719305152</v>
      </c>
      <c r="AX312" s="73">
        <f t="shared" si="15"/>
        <v>2.6041069708666966</v>
      </c>
      <c r="AY312" s="73">
        <f t="shared" si="16"/>
        <v>2.7020466487460313</v>
      </c>
      <c r="AZ312" s="73">
        <f t="shared" si="17"/>
        <v>2.7874233502171961</v>
      </c>
      <c r="BA312" s="73">
        <f t="shared" si="18"/>
        <v>2.8990754695151364</v>
      </c>
      <c r="BB312" s="73">
        <f t="shared" si="19"/>
        <v>3.0164598881788414</v>
      </c>
      <c r="BC312" s="73">
        <f t="shared" si="20"/>
        <v>3.1242872190008821</v>
      </c>
      <c r="BD312" s="73">
        <f t="shared" si="21"/>
        <v>3.2745906627379506</v>
      </c>
      <c r="BE312" s="73">
        <f t="shared" si="22"/>
        <v>3.4082035740097698</v>
      </c>
      <c r="BF312" s="73">
        <f t="shared" si="23"/>
        <v>3.5214574314791136</v>
      </c>
      <c r="BG312" s="133">
        <f t="shared" si="24"/>
        <v>3.6332477870920337</v>
      </c>
      <c r="BS312" s="133">
        <f t="shared" si="25"/>
        <v>5.9578935189706801</v>
      </c>
      <c r="BT312" s="134"/>
    </row>
    <row r="313" spans="2:72" ht="15" hidden="1" customHeight="1" x14ac:dyDescent="0.35">
      <c r="B313" s="135">
        <v>43191</v>
      </c>
      <c r="C313" s="136">
        <v>136.75120000000001</v>
      </c>
      <c r="D313" s="72">
        <v>201804</v>
      </c>
      <c r="E313" s="149"/>
      <c r="F313" s="150"/>
      <c r="K313" s="151"/>
      <c r="N313" s="151"/>
      <c r="Q313" s="162"/>
      <c r="R313" s="138"/>
      <c r="U313" s="127">
        <v>1</v>
      </c>
      <c r="V313" s="127">
        <v>1.0207537484131799</v>
      </c>
      <c r="W313" s="139">
        <v>1.0588960096876701</v>
      </c>
      <c r="X313" s="127">
        <v>1.0917388659112299</v>
      </c>
      <c r="Y313" s="127">
        <v>1.1342013817794601</v>
      </c>
      <c r="Z313" s="139">
        <v>1.2083133456964199</v>
      </c>
      <c r="AA313" s="127">
        <v>1.27346085445685</v>
      </c>
      <c r="AB313" s="127">
        <v>1.3136177232813999</v>
      </c>
      <c r="AC313" s="140">
        <v>1.3473753795213499</v>
      </c>
      <c r="AD313" s="138">
        <v>1.3865333540034701</v>
      </c>
      <c r="AE313" s="127">
        <v>1.4387449616529899</v>
      </c>
      <c r="AF313" s="127">
        <v>1.5060716103405301</v>
      </c>
      <c r="AG313" s="127">
        <v>1.55795122821591</v>
      </c>
      <c r="AH313" s="127">
        <v>1.60561004217879</v>
      </c>
      <c r="AI313" s="128">
        <v>1.6492506098666799</v>
      </c>
      <c r="AJ313" s="127">
        <v>1.6854989206676101</v>
      </c>
      <c r="AK313" s="127">
        <v>1.75214330843166</v>
      </c>
      <c r="AL313" s="128">
        <v>1.8552685460895399</v>
      </c>
      <c r="AM313" s="127">
        <v>1.9163714833946599</v>
      </c>
      <c r="AN313" s="127">
        <v>1.9979042231439299</v>
      </c>
      <c r="AO313" s="129">
        <v>2.0726999104943902</v>
      </c>
      <c r="AP313" s="72">
        <v>2.119395661610282</v>
      </c>
      <c r="AQ313" s="72">
        <v>2.1620724351961811</v>
      </c>
      <c r="AR313" s="72">
        <v>2.234360649120446</v>
      </c>
      <c r="AS313" s="72">
        <v>2.2677994781764252</v>
      </c>
      <c r="AT313" s="72">
        <v>2.3027856428316533</v>
      </c>
      <c r="AU313" s="132">
        <v>2.3544</v>
      </c>
      <c r="AV313" s="73">
        <f t="shared" si="13"/>
        <v>2.3999891774258648</v>
      </c>
      <c r="AW313" s="73">
        <f t="shared" si="14"/>
        <v>2.4647915338220066</v>
      </c>
      <c r="AX313" s="73">
        <f t="shared" si="15"/>
        <v>2.5346812313164344</v>
      </c>
      <c r="AY313" s="73">
        <f t="shared" si="16"/>
        <v>2.6300098280673221</v>
      </c>
      <c r="AZ313" s="73">
        <f t="shared" si="17"/>
        <v>2.7131103785560926</v>
      </c>
      <c r="BA313" s="73">
        <f t="shared" si="18"/>
        <v>2.8217858417330159</v>
      </c>
      <c r="BB313" s="73">
        <f t="shared" si="19"/>
        <v>2.9360407806293467</v>
      </c>
      <c r="BC313" s="73">
        <f t="shared" si="20"/>
        <v>3.0409934245549581</v>
      </c>
      <c r="BD313" s="73">
        <f t="shared" si="21"/>
        <v>3.1872897641848845</v>
      </c>
      <c r="BE313" s="73">
        <f t="shared" si="22"/>
        <v>3.3173405425327163</v>
      </c>
      <c r="BF313" s="73">
        <f t="shared" si="23"/>
        <v>3.4275750413890336</v>
      </c>
      <c r="BG313" s="133">
        <f t="shared" si="24"/>
        <v>3.5363850554876297</v>
      </c>
      <c r="BS313" s="133">
        <f t="shared" si="25"/>
        <v>5.7990555110302502</v>
      </c>
      <c r="BT313" s="134"/>
    </row>
    <row r="314" spans="2:72" ht="15" hidden="1" customHeight="1" x14ac:dyDescent="0.35">
      <c r="B314" s="135">
        <v>43221</v>
      </c>
      <c r="C314" s="136">
        <v>139.58930000000001</v>
      </c>
      <c r="D314" s="72">
        <v>201805</v>
      </c>
      <c r="E314" s="149"/>
      <c r="F314" s="150"/>
      <c r="K314" s="151"/>
      <c r="N314" s="151"/>
      <c r="Q314" s="162"/>
      <c r="R314" s="138"/>
      <c r="V314" s="127">
        <v>1</v>
      </c>
      <c r="W314" s="139">
        <v>1.03736676091935</v>
      </c>
      <c r="X314" s="127">
        <v>1.0695418631657301</v>
      </c>
      <c r="Y314" s="127">
        <v>1.1111410401800099</v>
      </c>
      <c r="Z314" s="139">
        <v>1.1837461753873699</v>
      </c>
      <c r="AA314" s="127">
        <v>1.2475691188364699</v>
      </c>
      <c r="AB314" s="127">
        <v>1.2869095267330699</v>
      </c>
      <c r="AC314" s="140">
        <v>1.3199808294761799</v>
      </c>
      <c r="AD314" s="138">
        <v>1.35834265233797</v>
      </c>
      <c r="AE314" s="127">
        <v>1.40949270467006</v>
      </c>
      <c r="AF314" s="127">
        <v>1.4754504822361001</v>
      </c>
      <c r="AG314" s="127">
        <v>1.5262752947396401</v>
      </c>
      <c r="AH314" s="127">
        <v>1.5729651198193599</v>
      </c>
      <c r="AI314" s="128">
        <v>1.6157183967539099</v>
      </c>
      <c r="AJ314" s="127">
        <v>1.65122971459847</v>
      </c>
      <c r="AK314" s="127">
        <v>1.71651910282522</v>
      </c>
      <c r="AL314" s="128">
        <v>1.81754762005397</v>
      </c>
      <c r="AM314" s="127">
        <v>1.87740822541556</v>
      </c>
      <c r="AN314" s="127">
        <v>1.9572832588171201</v>
      </c>
      <c r="AO314" s="129">
        <v>2.0305582161383402</v>
      </c>
      <c r="AP314" s="72">
        <v>2.0763045591603366</v>
      </c>
      <c r="AQ314" s="72">
        <v>2.118113637649877</v>
      </c>
      <c r="AR314" s="72">
        <v>2.1889321029620463</v>
      </c>
      <c r="AS314" s="72">
        <v>2.2216910608477871</v>
      </c>
      <c r="AT314" s="72">
        <v>2.2559658942340137</v>
      </c>
      <c r="AU314" s="132">
        <v>2.3066</v>
      </c>
      <c r="AV314" s="73">
        <f t="shared" si="13"/>
        <v>2.3511931072080738</v>
      </c>
      <c r="AW314" s="73">
        <f t="shared" si="14"/>
        <v>2.4146779158574474</v>
      </c>
      <c r="AX314" s="73">
        <f t="shared" si="15"/>
        <v>2.4831466308664059</v>
      </c>
      <c r="AY314" s="73">
        <f t="shared" si="16"/>
        <v>2.5765370268351511</v>
      </c>
      <c r="AZ314" s="73">
        <f t="shared" si="17"/>
        <v>2.6579479945812463</v>
      </c>
      <c r="BA314" s="73">
        <f t="shared" si="18"/>
        <v>2.7644138913226155</v>
      </c>
      <c r="BB314" s="73">
        <f t="shared" si="19"/>
        <v>2.8763458230681</v>
      </c>
      <c r="BC314" s="73">
        <f t="shared" si="20"/>
        <v>2.9791645921284799</v>
      </c>
      <c r="BD314" s="73">
        <f t="shared" si="21"/>
        <v>3.1224864656531697</v>
      </c>
      <c r="BE314" s="73">
        <f t="shared" si="22"/>
        <v>3.2498930791973311</v>
      </c>
      <c r="BF314" s="73">
        <f t="shared" si="23"/>
        <v>3.3578863136357873</v>
      </c>
      <c r="BG314" s="133">
        <f t="shared" si="24"/>
        <v>3.4644840256380678</v>
      </c>
      <c r="BS314" s="133">
        <f t="shared" si="25"/>
        <v>5.6811503460508783</v>
      </c>
      <c r="BT314" s="134"/>
    </row>
    <row r="315" spans="2:72" ht="15" hidden="1" customHeight="1" x14ac:dyDescent="0.35">
      <c r="B315" s="135">
        <v>43252</v>
      </c>
      <c r="C315" s="136">
        <v>144.80529999999999</v>
      </c>
      <c r="D315" s="72">
        <v>201806</v>
      </c>
      <c r="E315" s="149"/>
      <c r="F315" s="150"/>
      <c r="K315" s="151"/>
      <c r="N315" s="151"/>
      <c r="Q315" s="162"/>
      <c r="R315" s="138"/>
      <c r="W315" s="139">
        <v>1</v>
      </c>
      <c r="X315" s="127">
        <v>1.03101612993447</v>
      </c>
      <c r="Y315" s="127">
        <v>1.0711168721034401</v>
      </c>
      <c r="Z315" s="139">
        <v>1.14110671363548</v>
      </c>
      <c r="AA315" s="127">
        <v>1.2026307048153599</v>
      </c>
      <c r="AB315" s="127">
        <v>1.24055404049437</v>
      </c>
      <c r="AC315" s="140">
        <v>1.27243408908376</v>
      </c>
      <c r="AD315" s="138">
        <v>1.30941408912519</v>
      </c>
      <c r="AE315" s="127">
        <v>1.35872167662371</v>
      </c>
      <c r="AF315" s="127">
        <v>1.4223036035283201</v>
      </c>
      <c r="AG315" s="127">
        <v>1.4712976665909301</v>
      </c>
      <c r="AH315" s="127">
        <v>1.51630568770618</v>
      </c>
      <c r="AI315" s="128">
        <v>1.55751895821493</v>
      </c>
      <c r="AJ315" s="127">
        <v>1.5917511306561301</v>
      </c>
      <c r="AK315" s="127">
        <v>1.65468874412746</v>
      </c>
      <c r="AL315" s="128">
        <v>1.7520781352616199</v>
      </c>
      <c r="AM315" s="127">
        <v>1.8097825148665101</v>
      </c>
      <c r="AN315" s="127">
        <v>1.88678038718196</v>
      </c>
      <c r="AO315" s="129">
        <v>1.9574159233121999</v>
      </c>
      <c r="AP315" s="72">
        <v>2.0015144473303121</v>
      </c>
      <c r="AQ315" s="72">
        <v>2.0418175301594625</v>
      </c>
      <c r="AR315" s="72">
        <v>2.1100850590413471</v>
      </c>
      <c r="AS315" s="72">
        <v>2.1416640136790575</v>
      </c>
      <c r="AT315" s="72">
        <v>2.1747042407978165</v>
      </c>
      <c r="AU315" s="132">
        <v>2.2235</v>
      </c>
      <c r="AV315" s="73">
        <f t="shared" si="13"/>
        <v>2.2665012951873997</v>
      </c>
      <c r="AW315" s="73">
        <f t="shared" si="14"/>
        <v>2.3276993314471226</v>
      </c>
      <c r="AX315" s="73">
        <f t="shared" si="15"/>
        <v>2.3937017498668904</v>
      </c>
      <c r="AY315" s="73">
        <f t="shared" si="16"/>
        <v>2.4837281508342581</v>
      </c>
      <c r="AZ315" s="73">
        <f t="shared" si="17"/>
        <v>2.5622066319395769</v>
      </c>
      <c r="BA315" s="73">
        <f t="shared" si="18"/>
        <v>2.6648375439296772</v>
      </c>
      <c r="BB315" s="73">
        <f t="shared" si="19"/>
        <v>2.7727376000740307</v>
      </c>
      <c r="BC315" s="73">
        <f t="shared" si="20"/>
        <v>2.8718527567706436</v>
      </c>
      <c r="BD315" s="73">
        <f t="shared" si="21"/>
        <v>3.010012064475541</v>
      </c>
      <c r="BE315" s="73">
        <f t="shared" si="22"/>
        <v>3.1328293922943433</v>
      </c>
      <c r="BF315" s="73">
        <f t="shared" si="23"/>
        <v>3.236932626084819</v>
      </c>
      <c r="BG315" s="133">
        <f t="shared" si="24"/>
        <v>3.339690605247184</v>
      </c>
      <c r="BS315" s="133">
        <f t="shared" si="25"/>
        <v>5.4765108735660917</v>
      </c>
      <c r="BT315" s="134"/>
    </row>
    <row r="316" spans="2:72" ht="15" hidden="1" customHeight="1" x14ac:dyDescent="0.35">
      <c r="B316" s="135">
        <v>43282</v>
      </c>
      <c r="C316" s="136">
        <v>149.29660000000001</v>
      </c>
      <c r="D316" s="72">
        <v>201807</v>
      </c>
      <c r="E316" s="149"/>
      <c r="F316" s="150"/>
      <c r="K316" s="151"/>
      <c r="N316" s="151"/>
      <c r="Q316" s="162"/>
      <c r="R316" s="138"/>
      <c r="W316" s="151"/>
      <c r="X316" s="127">
        <v>1</v>
      </c>
      <c r="Y316" s="127">
        <v>1.0388943887536599</v>
      </c>
      <c r="Z316" s="139">
        <v>1.10677872101575</v>
      </c>
      <c r="AA316" s="127">
        <v>1.16645188169054</v>
      </c>
      <c r="AB316" s="127">
        <v>1.2032343670251</v>
      </c>
      <c r="AC316" s="140">
        <v>1.23415536589581</v>
      </c>
      <c r="AD316" s="138">
        <v>1.2700228940243801</v>
      </c>
      <c r="AE316" s="127">
        <v>1.3178471579393001</v>
      </c>
      <c r="AF316" s="127">
        <v>1.3795163453153001</v>
      </c>
      <c r="AG316" s="127">
        <v>1.42703651657171</v>
      </c>
      <c r="AH316" s="127">
        <v>1.47069055825786</v>
      </c>
      <c r="AI316" s="128">
        <v>1.5106640070838899</v>
      </c>
      <c r="AJ316" s="127">
        <v>1.5438663707010101</v>
      </c>
      <c r="AK316" s="127">
        <v>1.6049106275695499</v>
      </c>
      <c r="AL316" s="128">
        <v>1.6993702468776899</v>
      </c>
      <c r="AM316" s="127">
        <v>1.7553387016181199</v>
      </c>
      <c r="AN316" s="127">
        <v>1.8300202415862099</v>
      </c>
      <c r="AO316" s="129">
        <v>1.89853084397099</v>
      </c>
      <c r="AP316" s="72">
        <v>1.941302749024425</v>
      </c>
      <c r="AQ316" s="72">
        <v>1.9803933914101191</v>
      </c>
      <c r="AR316" s="72">
        <v>2.0466072234732735</v>
      </c>
      <c r="AS316" s="72">
        <v>2.077236186222593</v>
      </c>
      <c r="AT316" s="72">
        <v>2.1092824618912953</v>
      </c>
      <c r="AU316" s="132">
        <v>2.1566000000000001</v>
      </c>
      <c r="AV316" s="73">
        <f t="shared" si="13"/>
        <v>2.1983179791100396</v>
      </c>
      <c r="AW316" s="73">
        <f t="shared" si="14"/>
        <v>2.2576749905892028</v>
      </c>
      <c r="AX316" s="73">
        <f t="shared" si="15"/>
        <v>2.32169185366579</v>
      </c>
      <c r="AY316" s="73">
        <f t="shared" si="16"/>
        <v>2.4090099841523513</v>
      </c>
      <c r="AZ316" s="73">
        <f t="shared" si="17"/>
        <v>2.485127591653125</v>
      </c>
      <c r="BA316" s="73">
        <f t="shared" si="18"/>
        <v>2.5846710507807948</v>
      </c>
      <c r="BB316" s="73">
        <f t="shared" si="19"/>
        <v>2.6893251420327049</v>
      </c>
      <c r="BC316" s="73">
        <f t="shared" si="20"/>
        <v>2.7854586105778698</v>
      </c>
      <c r="BD316" s="73">
        <f t="shared" si="21"/>
        <v>2.9194616622213765</v>
      </c>
      <c r="BE316" s="73">
        <f t="shared" si="22"/>
        <v>3.0385842678265949</v>
      </c>
      <c r="BF316" s="73">
        <f t="shared" si="23"/>
        <v>3.139555756795533</v>
      </c>
      <c r="BG316" s="133">
        <f t="shared" si="24"/>
        <v>3.2392224605248878</v>
      </c>
      <c r="BS316" s="133">
        <f t="shared" si="25"/>
        <v>5.3117606161158388</v>
      </c>
      <c r="BT316" s="134"/>
    </row>
    <row r="317" spans="2:72" ht="15" hidden="1" customHeight="1" x14ac:dyDescent="0.35">
      <c r="B317" s="135">
        <v>43313</v>
      </c>
      <c r="C317" s="136">
        <v>155.10339999999999</v>
      </c>
      <c r="D317" s="72">
        <v>201808</v>
      </c>
      <c r="E317" s="149"/>
      <c r="F317" s="150"/>
      <c r="K317" s="151"/>
      <c r="N317" s="151"/>
      <c r="Q317" s="162"/>
      <c r="R317" s="138"/>
      <c r="W317" s="151"/>
      <c r="Y317" s="127">
        <v>1</v>
      </c>
      <c r="Z317" s="139">
        <v>1.0653428616007099</v>
      </c>
      <c r="AA317" s="127">
        <v>1.1227819635159499</v>
      </c>
      <c r="AB317" s="127">
        <v>1.15818737693693</v>
      </c>
      <c r="AC317" s="140">
        <v>1.1879507476947599</v>
      </c>
      <c r="AD317" s="138">
        <v>1.22247545830717</v>
      </c>
      <c r="AE317" s="127">
        <v>1.2685092654319601</v>
      </c>
      <c r="AF317" s="127">
        <v>1.32786966630003</v>
      </c>
      <c r="AG317" s="127">
        <v>1.3736107654635601</v>
      </c>
      <c r="AH317" s="127">
        <v>1.41563047618556</v>
      </c>
      <c r="AI317" s="128">
        <v>1.4541073890063001</v>
      </c>
      <c r="AJ317" s="127">
        <v>1.48606671420485</v>
      </c>
      <c r="AK317" s="127">
        <v>1.54482558087057</v>
      </c>
      <c r="AL317" s="128">
        <v>1.6357487972539599</v>
      </c>
      <c r="AM317" s="127">
        <v>1.68962189094501</v>
      </c>
      <c r="AN317" s="127">
        <v>1.7615074846844101</v>
      </c>
      <c r="AO317" s="129">
        <v>1.82745316994985</v>
      </c>
      <c r="AP317" s="72">
        <v>1.8686237696917025</v>
      </c>
      <c r="AQ317" s="72">
        <v>1.906250926801089</v>
      </c>
      <c r="AR317" s="72">
        <v>1.9699858288083949</v>
      </c>
      <c r="AS317" s="72">
        <v>1.9994680967664153</v>
      </c>
      <c r="AT317" s="72">
        <v>2.0303146159271814</v>
      </c>
      <c r="AU317" s="132">
        <v>2.0758999999999999</v>
      </c>
      <c r="AV317" s="73">
        <f t="shared" si="13"/>
        <v>2.1160167991159446</v>
      </c>
      <c r="AW317" s="73">
        <f t="shared" si="14"/>
        <v>2.1731515879084533</v>
      </c>
      <c r="AX317" s="73">
        <f t="shared" si="15"/>
        <v>2.2347717716052649</v>
      </c>
      <c r="AY317" s="73">
        <f t="shared" si="16"/>
        <v>2.3188208640171655</v>
      </c>
      <c r="AZ317" s="73">
        <f t="shared" si="17"/>
        <v>2.3920887614326958</v>
      </c>
      <c r="BA317" s="73">
        <f t="shared" si="18"/>
        <v>2.4879054875650697</v>
      </c>
      <c r="BB317" s="73">
        <f t="shared" si="19"/>
        <v>2.5886415126941125</v>
      </c>
      <c r="BC317" s="73">
        <f t="shared" si="20"/>
        <v>2.6811759123268737</v>
      </c>
      <c r="BD317" s="73">
        <f t="shared" si="21"/>
        <v>2.810162124105597</v>
      </c>
      <c r="BE317" s="73">
        <f t="shared" si="22"/>
        <v>2.9248249877178711</v>
      </c>
      <c r="BF317" s="73">
        <f t="shared" si="23"/>
        <v>3.0220162807520663</v>
      </c>
      <c r="BG317" s="133">
        <f t="shared" si="24"/>
        <v>3.117951637423809</v>
      </c>
      <c r="BS317" s="133">
        <f t="shared" si="25"/>
        <v>5.1128975896079645</v>
      </c>
      <c r="BT317" s="134"/>
    </row>
    <row r="318" spans="2:72" ht="15" hidden="1" customHeight="1" x14ac:dyDescent="0.35">
      <c r="B318" s="135">
        <v>43344</v>
      </c>
      <c r="C318" s="136">
        <v>165.23830000000001</v>
      </c>
      <c r="D318" s="72">
        <v>201809</v>
      </c>
      <c r="E318" s="149"/>
      <c r="F318" s="150"/>
      <c r="K318" s="151"/>
      <c r="N318" s="151"/>
      <c r="Q318" s="162"/>
      <c r="R318" s="138"/>
      <c r="W318" s="151"/>
      <c r="Z318" s="139">
        <v>1</v>
      </c>
      <c r="AA318" s="127">
        <v>1.05391607151611</v>
      </c>
      <c r="AB318" s="127">
        <v>1.08714989200446</v>
      </c>
      <c r="AC318" s="140">
        <v>1.1150877248192499</v>
      </c>
      <c r="AD318" s="138">
        <v>1.1474948604530499</v>
      </c>
      <c r="AE318" s="127">
        <v>1.1907051815468901</v>
      </c>
      <c r="AF318" s="127">
        <v>1.24642470904143</v>
      </c>
      <c r="AG318" s="127">
        <v>1.28936027543251</v>
      </c>
      <c r="AH318" s="127">
        <v>1.32880270494189</v>
      </c>
      <c r="AI318" s="128">
        <v>1.3649196342494401</v>
      </c>
      <c r="AJ318" s="127">
        <v>1.39491873252146</v>
      </c>
      <c r="AK318" s="127">
        <v>1.4500736209462299</v>
      </c>
      <c r="AL318" s="128">
        <v>1.53542005697226</v>
      </c>
      <c r="AM318" s="127">
        <v>1.5859888415700201</v>
      </c>
      <c r="AN318" s="127">
        <v>1.6534653285588099</v>
      </c>
      <c r="AO318" s="129">
        <v>1.7153662316787299</v>
      </c>
      <c r="AP318" s="72">
        <v>1.7540116304755011</v>
      </c>
      <c r="AQ318" s="72">
        <v>1.7893309238838695</v>
      </c>
      <c r="AR318" s="72">
        <v>1.8491566422554575</v>
      </c>
      <c r="AS318" s="72">
        <v>1.8768306137257524</v>
      </c>
      <c r="AT318" s="72">
        <v>1.9057851599780438</v>
      </c>
      <c r="AU318" s="132">
        <v>1.9484999999999999</v>
      </c>
      <c r="AV318" s="73">
        <f t="shared" si="13"/>
        <v>1.9862307951606859</v>
      </c>
      <c r="AW318" s="73">
        <f t="shared" si="14"/>
        <v>2.0398612186157807</v>
      </c>
      <c r="AX318" s="73">
        <f t="shared" si="15"/>
        <v>2.0977019250379603</v>
      </c>
      <c r="AY318" s="73">
        <f t="shared" si="16"/>
        <v>2.1765958618552719</v>
      </c>
      <c r="AZ318" s="73">
        <f t="shared" si="17"/>
        <v>2.2453698688500183</v>
      </c>
      <c r="BA318" s="73">
        <f t="shared" si="18"/>
        <v>2.3353096709419066</v>
      </c>
      <c r="BB318" s="73">
        <f t="shared" si="19"/>
        <v>2.4298670465624492</v>
      </c>
      <c r="BC318" s="73">
        <f t="shared" si="20"/>
        <v>2.5167258438267641</v>
      </c>
      <c r="BD318" s="73">
        <f t="shared" si="21"/>
        <v>2.6378006793824431</v>
      </c>
      <c r="BE318" s="73">
        <f t="shared" si="22"/>
        <v>2.7454306901002976</v>
      </c>
      <c r="BF318" s="73">
        <f t="shared" si="23"/>
        <v>2.8366607499593011</v>
      </c>
      <c r="BG318" s="133">
        <f t="shared" si="24"/>
        <v>2.9267119063800582</v>
      </c>
      <c r="BS318" s="133">
        <f t="shared" si="25"/>
        <v>4.7992977415042395</v>
      </c>
      <c r="BT318" s="134"/>
    </row>
    <row r="319" spans="2:72" ht="15" hidden="1" customHeight="1" x14ac:dyDescent="0.35">
      <c r="B319" s="135">
        <v>43374</v>
      </c>
      <c r="C319" s="136">
        <v>174.1473</v>
      </c>
      <c r="D319" s="72">
        <v>201810</v>
      </c>
      <c r="E319" s="149"/>
      <c r="F319" s="150"/>
      <c r="K319" s="151"/>
      <c r="N319" s="151"/>
      <c r="Q319" s="162"/>
      <c r="R319" s="138"/>
      <c r="W319" s="151"/>
      <c r="Z319" s="151"/>
      <c r="AA319" s="127">
        <v>1</v>
      </c>
      <c r="AB319" s="127">
        <v>1.0315336499618399</v>
      </c>
      <c r="AC319" s="140">
        <v>1.058042243549</v>
      </c>
      <c r="AD319" s="138">
        <v>1.0887915000691899</v>
      </c>
      <c r="AE319" s="127">
        <v>1.12979127439817</v>
      </c>
      <c r="AF319" s="127">
        <v>1.1826603111274201</v>
      </c>
      <c r="AG319" s="127">
        <v>1.2233993866112201</v>
      </c>
      <c r="AH319" s="127">
        <v>1.26082402655683</v>
      </c>
      <c r="AI319" s="128">
        <v>1.2950932917133899</v>
      </c>
      <c r="AJ319" s="127">
        <v>1.3235577008658801</v>
      </c>
      <c r="AK319" s="127">
        <v>1.3758909842414999</v>
      </c>
      <c r="AL319" s="128">
        <v>1.45687128080654</v>
      </c>
      <c r="AM319" s="127">
        <v>1.50485307552859</v>
      </c>
      <c r="AN319" s="127">
        <v>1.5688776110798199</v>
      </c>
      <c r="AO319" s="129">
        <v>1.6276117975989299</v>
      </c>
      <c r="AP319" s="72">
        <v>1.6642801812029242</v>
      </c>
      <c r="AQ319" s="72">
        <v>1.6977926157913443</v>
      </c>
      <c r="AR319" s="72">
        <v>1.7545577795349108</v>
      </c>
      <c r="AS319" s="72">
        <v>1.7808160103544528</v>
      </c>
      <c r="AT319" s="72">
        <v>1.8082893045140522</v>
      </c>
      <c r="AU319" s="132">
        <v>1.8489</v>
      </c>
      <c r="AV319" s="73">
        <f t="shared" si="13"/>
        <v>1.8846195146292821</v>
      </c>
      <c r="AW319" s="73">
        <f t="shared" si="14"/>
        <v>1.9355063213727688</v>
      </c>
      <c r="AX319" s="73">
        <f t="shared" si="15"/>
        <v>1.9903880220939401</v>
      </c>
      <c r="AY319" s="73">
        <f t="shared" si="16"/>
        <v>2.0652459153831266</v>
      </c>
      <c r="AZ319" s="73">
        <f t="shared" si="17"/>
        <v>2.1305015926172843</v>
      </c>
      <c r="BA319" s="73">
        <f t="shared" si="18"/>
        <v>2.2158402685542642</v>
      </c>
      <c r="BB319" s="73">
        <f t="shared" si="19"/>
        <v>2.3055602929244379</v>
      </c>
      <c r="BC319" s="73">
        <f t="shared" si="20"/>
        <v>2.3879755815909864</v>
      </c>
      <c r="BD319" s="73">
        <f t="shared" si="21"/>
        <v>2.5028564898795445</v>
      </c>
      <c r="BE319" s="73">
        <f t="shared" si="22"/>
        <v>2.6049803815505612</v>
      </c>
      <c r="BF319" s="73">
        <f t="shared" si="23"/>
        <v>2.6915433084520979</v>
      </c>
      <c r="BG319" s="133">
        <f t="shared" si="24"/>
        <v>2.7769876420708215</v>
      </c>
      <c r="BS319" s="133">
        <f t="shared" si="25"/>
        <v>4.5537760275353101</v>
      </c>
      <c r="BT319" s="134"/>
    </row>
    <row r="320" spans="2:72" ht="15" hidden="1" customHeight="1" x14ac:dyDescent="0.35">
      <c r="B320" s="135">
        <v>43405</v>
      </c>
      <c r="C320" s="136">
        <v>179.6388</v>
      </c>
      <c r="D320" s="72">
        <v>201811</v>
      </c>
      <c r="E320" s="149"/>
      <c r="F320" s="150"/>
      <c r="K320" s="151"/>
      <c r="N320" s="151"/>
      <c r="Q320" s="162"/>
      <c r="R320" s="138"/>
      <c r="W320" s="151"/>
      <c r="Z320" s="151"/>
      <c r="AB320" s="127">
        <v>1</v>
      </c>
      <c r="AC320" s="140">
        <v>1.0256982344571399</v>
      </c>
      <c r="AD320" s="138">
        <v>1.0555074961533899</v>
      </c>
      <c r="AE320" s="127">
        <v>1.0952539206452101</v>
      </c>
      <c r="AF320" s="127">
        <v>1.14650676802562</v>
      </c>
      <c r="AG320" s="127">
        <v>1.1860004631516099</v>
      </c>
      <c r="AH320" s="127">
        <v>1.2222810439615499</v>
      </c>
      <c r="AI320" s="128">
        <v>1.2555027087689301</v>
      </c>
      <c r="AJ320" s="127">
        <v>1.2830969701423101</v>
      </c>
      <c r="AK320" s="127">
        <v>1.33383044197579</v>
      </c>
      <c r="AL320" s="128">
        <v>1.4123351970732401</v>
      </c>
      <c r="AM320" s="127">
        <v>1.4588502038535101</v>
      </c>
      <c r="AN320" s="127">
        <v>1.5209175300658899</v>
      </c>
      <c r="AO320" s="129">
        <v>1.5778562315045499</v>
      </c>
      <c r="AP320" s="72">
        <v>1.6134036744845768</v>
      </c>
      <c r="AQ320" s="72">
        <v>1.645891644789433</v>
      </c>
      <c r="AR320" s="72">
        <v>1.700921515841789</v>
      </c>
      <c r="AS320" s="72">
        <v>1.7263770410401316</v>
      </c>
      <c r="AT320" s="72">
        <v>1.7530104854853183</v>
      </c>
      <c r="AU320" s="132">
        <v>1.7923</v>
      </c>
      <c r="AV320" s="73">
        <f t="shared" si="13"/>
        <v>1.8270073057713587</v>
      </c>
      <c r="AW320" s="73">
        <f t="shared" si="14"/>
        <v>1.8763385192953861</v>
      </c>
      <c r="AX320" s="73">
        <f t="shared" si="15"/>
        <v>1.9295425041806114</v>
      </c>
      <c r="AY320" s="73">
        <f t="shared" si="16"/>
        <v>2.0021120158896628</v>
      </c>
      <c r="AZ320" s="73">
        <f t="shared" si="17"/>
        <v>2.0653728481820184</v>
      </c>
      <c r="BA320" s="73">
        <f t="shared" si="18"/>
        <v>2.1481027484040198</v>
      </c>
      <c r="BB320" s="73">
        <f t="shared" si="19"/>
        <v>2.2350800606550476</v>
      </c>
      <c r="BC320" s="73">
        <f t="shared" si="20"/>
        <v>2.3149759406097123</v>
      </c>
      <c r="BD320" s="73">
        <f t="shared" si="21"/>
        <v>2.4263449766976843</v>
      </c>
      <c r="BE320" s="73">
        <f t="shared" si="22"/>
        <v>2.525346974039016</v>
      </c>
      <c r="BF320" s="73">
        <f t="shared" si="23"/>
        <v>2.6092637002696524</v>
      </c>
      <c r="BG320" s="133">
        <f t="shared" si="24"/>
        <v>2.6920960282522484</v>
      </c>
      <c r="BS320" s="133">
        <f t="shared" si="25"/>
        <v>4.4145685675923012</v>
      </c>
      <c r="BT320" s="134"/>
    </row>
    <row r="321" spans="1:72" ht="15" hidden="1" customHeight="1" x14ac:dyDescent="0.35">
      <c r="B321" s="141">
        <v>43435</v>
      </c>
      <c r="C321" s="142">
        <v>184.2552</v>
      </c>
      <c r="D321" s="109">
        <v>201812</v>
      </c>
      <c r="E321" s="152"/>
      <c r="F321" s="153"/>
      <c r="G321" s="109"/>
      <c r="H321" s="109"/>
      <c r="I321" s="109"/>
      <c r="J321" s="109"/>
      <c r="K321" s="154"/>
      <c r="L321" s="109"/>
      <c r="M321" s="109"/>
      <c r="N321" s="154"/>
      <c r="O321" s="109"/>
      <c r="P321" s="109"/>
      <c r="Q321" s="163"/>
      <c r="R321" s="153"/>
      <c r="S321" s="109"/>
      <c r="T321" s="109"/>
      <c r="U321" s="109"/>
      <c r="V321" s="109"/>
      <c r="W321" s="154"/>
      <c r="X321" s="109"/>
      <c r="Y321" s="109"/>
      <c r="Z321" s="154"/>
      <c r="AA321" s="109"/>
      <c r="AB321" s="109"/>
      <c r="AC321" s="147">
        <v>1</v>
      </c>
      <c r="AD321" s="144">
        <v>1.0290624090934699</v>
      </c>
      <c r="AE321" s="145">
        <v>1.06781301151881</v>
      </c>
      <c r="AF321" s="145">
        <v>1.1177817505286101</v>
      </c>
      <c r="AG321" s="145">
        <v>1.1562859555659799</v>
      </c>
      <c r="AH321" s="145">
        <v>1.19165754887786</v>
      </c>
      <c r="AI321" s="155">
        <v>1.2240468654344601</v>
      </c>
      <c r="AJ321" s="145">
        <v>1.25094976966729</v>
      </c>
      <c r="AK321" s="145">
        <v>1.30041214576305</v>
      </c>
      <c r="AL321" s="155">
        <v>1.3769500128083201</v>
      </c>
      <c r="AM321" s="145">
        <v>1.42229961488197</v>
      </c>
      <c r="AN321" s="145">
        <v>1.4828118826497201</v>
      </c>
      <c r="AO321" s="156">
        <v>1.5383240201633399</v>
      </c>
      <c r="AP321" s="72">
        <v>1.5729808439598991</v>
      </c>
      <c r="AQ321" s="72">
        <v>1.6046548482756524</v>
      </c>
      <c r="AR321" s="72">
        <v>1.6583059799669153</v>
      </c>
      <c r="AS321" s="72">
        <v>1.683123732735901</v>
      </c>
      <c r="AT321" s="72">
        <v>1.7090898927140183</v>
      </c>
      <c r="AU321" s="132">
        <v>1.7474000000000001</v>
      </c>
      <c r="AV321" s="73">
        <f t="shared" si="13"/>
        <v>1.7812327684646077</v>
      </c>
      <c r="AW321" s="73">
        <f t="shared" si="14"/>
        <v>1.8293280189650007</v>
      </c>
      <c r="AX321" s="73">
        <f t="shared" si="15"/>
        <v>1.8811990109370047</v>
      </c>
      <c r="AY321" s="73">
        <f t="shared" si="16"/>
        <v>1.9519503384436367</v>
      </c>
      <c r="AZ321" s="73">
        <f t="shared" si="17"/>
        <v>2.0136262097351931</v>
      </c>
      <c r="BA321" s="73">
        <f t="shared" si="18"/>
        <v>2.0942833635088727</v>
      </c>
      <c r="BB321" s="73">
        <f t="shared" si="19"/>
        <v>2.179081513031925</v>
      </c>
      <c r="BC321" s="73">
        <f t="shared" si="20"/>
        <v>2.256975651162084</v>
      </c>
      <c r="BD321" s="73">
        <f t="shared" si="21"/>
        <v>2.3655544049774444</v>
      </c>
      <c r="BE321" s="73">
        <f t="shared" si="22"/>
        <v>2.4620759685479703</v>
      </c>
      <c r="BF321" s="73">
        <f t="shared" si="23"/>
        <v>2.5438902131391679</v>
      </c>
      <c r="BG321" s="133">
        <f t="shared" si="24"/>
        <v>2.6246472284092932</v>
      </c>
      <c r="BS321" s="133">
        <f t="shared" si="25"/>
        <v>4.3039642843187051</v>
      </c>
      <c r="BT321" s="134"/>
    </row>
    <row r="322" spans="1:72" ht="15" hidden="1" customHeight="1" x14ac:dyDescent="0.35">
      <c r="B322" s="119">
        <v>43466</v>
      </c>
      <c r="C322" s="164">
        <v>189.61009999999999</v>
      </c>
      <c r="D322" s="121">
        <v>201901</v>
      </c>
      <c r="E322" s="148"/>
      <c r="F322" s="157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48"/>
      <c r="AD322" s="123">
        <v>1</v>
      </c>
      <c r="AE322" s="124">
        <v>1.03765622189957</v>
      </c>
      <c r="AF322" s="124">
        <v>1.0862137618196499</v>
      </c>
      <c r="AG322" s="124">
        <v>1.1236305449973401</v>
      </c>
      <c r="AH322" s="124">
        <v>1.1580031865391101</v>
      </c>
      <c r="AI322" s="160">
        <v>1.1894777757092101</v>
      </c>
      <c r="AJ322" s="124">
        <v>1.2156208978319201</v>
      </c>
      <c r="AK322" s="124">
        <v>1.2636863753565899</v>
      </c>
      <c r="AL322" s="160">
        <v>1.3380626875888999</v>
      </c>
      <c r="AM322" s="124">
        <v>1.3821315425707801</v>
      </c>
      <c r="AN322" s="124">
        <v>1.4409348447155499</v>
      </c>
      <c r="AO322" s="161">
        <v>1.4948792284799199</v>
      </c>
      <c r="AP322" s="72">
        <v>1.5285572867690067</v>
      </c>
      <c r="AQ322" s="72">
        <v>1.559336765288347</v>
      </c>
      <c r="AR322" s="72">
        <v>1.6114727010850161</v>
      </c>
      <c r="AS322" s="72">
        <v>1.6355895598388484</v>
      </c>
      <c r="AT322" s="72">
        <v>1.6608223928999564</v>
      </c>
      <c r="AU322" s="132">
        <v>1.6980999999999999</v>
      </c>
      <c r="AV322" s="73">
        <f t="shared" si="13"/>
        <v>1.7309278355952558</v>
      </c>
      <c r="AW322" s="73">
        <f t="shared" si="14"/>
        <v>1.777664797392122</v>
      </c>
      <c r="AX322" s="73">
        <f t="shared" si="15"/>
        <v>1.8280708675329005</v>
      </c>
      <c r="AY322" s="73">
        <f t="shared" si="16"/>
        <v>1.8968240615874365</v>
      </c>
      <c r="AZ322" s="73">
        <f t="shared" si="17"/>
        <v>1.9567581051853251</v>
      </c>
      <c r="BA322" s="73">
        <f t="shared" si="18"/>
        <v>2.0351373687372143</v>
      </c>
      <c r="BB322" s="73">
        <f t="shared" si="19"/>
        <v>2.1175406795313121</v>
      </c>
      <c r="BC322" s="73">
        <f t="shared" si="20"/>
        <v>2.1932349595301095</v>
      </c>
      <c r="BD322" s="73">
        <f t="shared" si="21"/>
        <v>2.2987472713742569</v>
      </c>
      <c r="BE322" s="73">
        <f t="shared" si="22"/>
        <v>2.3925429077881404</v>
      </c>
      <c r="BF322" s="73">
        <f t="shared" si="23"/>
        <v>2.4720465840163581</v>
      </c>
      <c r="BG322" s="133">
        <f t="shared" si="24"/>
        <v>2.5505228888123574</v>
      </c>
      <c r="BS322" s="133">
        <f t="shared" si="25"/>
        <v>4.1824132786175419</v>
      </c>
      <c r="BT322" s="134"/>
    </row>
    <row r="323" spans="1:72" ht="15" hidden="1" customHeight="1" x14ac:dyDescent="0.35">
      <c r="B323" s="135">
        <v>43497</v>
      </c>
      <c r="C323" s="165">
        <v>196.7501</v>
      </c>
      <c r="D323" s="72">
        <v>201902</v>
      </c>
      <c r="E323" s="166"/>
      <c r="F323" s="167"/>
      <c r="Q323" s="149"/>
      <c r="AD323" s="150"/>
      <c r="AE323" s="127">
        <v>1</v>
      </c>
      <c r="AF323" s="127">
        <v>1.0467954018829</v>
      </c>
      <c r="AG323" s="127">
        <v>1.08285434162422</v>
      </c>
      <c r="AH323" s="127">
        <v>1.11597961068381</v>
      </c>
      <c r="AI323" s="128">
        <v>1.14631199679187</v>
      </c>
      <c r="AJ323" s="127">
        <v>1.1715063931352501</v>
      </c>
      <c r="AK323" s="127">
        <v>1.2178275894141899</v>
      </c>
      <c r="AL323" s="128">
        <v>1.2895048083838301</v>
      </c>
      <c r="AM323" s="127">
        <v>1.3319744183103299</v>
      </c>
      <c r="AN323" s="127">
        <v>1.38864376689008</v>
      </c>
      <c r="AO323" s="129">
        <v>1.44063052572781</v>
      </c>
      <c r="AP323" s="72">
        <v>1.4730864177451499</v>
      </c>
      <c r="AQ323" s="72">
        <v>1.5027489185520109</v>
      </c>
      <c r="AR323" s="72">
        <v>1.5529928574369212</v>
      </c>
      <c r="AS323" s="72">
        <v>1.5762345228795309</v>
      </c>
      <c r="AT323" s="72">
        <v>1.6005516642685316</v>
      </c>
      <c r="AU323" s="132">
        <v>1.6365000000000001</v>
      </c>
      <c r="AV323" s="73">
        <f t="shared" si="13"/>
        <v>1.6681130022297319</v>
      </c>
      <c r="AW323" s="73">
        <f t="shared" si="14"/>
        <v>1.7131538942038658</v>
      </c>
      <c r="AX323" s="73">
        <f t="shared" si="15"/>
        <v>1.7617307437200793</v>
      </c>
      <c r="AY323" s="73">
        <f t="shared" si="16"/>
        <v>1.8279889057235548</v>
      </c>
      <c r="AZ323" s="73">
        <f t="shared" si="17"/>
        <v>1.8857479615004007</v>
      </c>
      <c r="BA323" s="73">
        <f t="shared" si="18"/>
        <v>1.9612828659299284</v>
      </c>
      <c r="BB323" s="73">
        <f t="shared" si="19"/>
        <v>2.040695786177491</v>
      </c>
      <c r="BC323" s="73">
        <f t="shared" si="20"/>
        <v>2.1136431442728618</v>
      </c>
      <c r="BD323" s="73">
        <f t="shared" si="21"/>
        <v>2.215326447102187</v>
      </c>
      <c r="BE323" s="73">
        <f t="shared" si="22"/>
        <v>2.3057182690123157</v>
      </c>
      <c r="BF323" s="73">
        <f t="shared" si="23"/>
        <v>2.382336781531496</v>
      </c>
      <c r="BG323" s="133">
        <f t="shared" si="24"/>
        <v>2.4579652056085357</v>
      </c>
      <c r="BS323" s="133">
        <f t="shared" si="25"/>
        <v>4.0306348001856156</v>
      </c>
      <c r="BT323" s="134"/>
    </row>
    <row r="324" spans="1:72" ht="15" hidden="1" customHeight="1" x14ac:dyDescent="0.35">
      <c r="B324" s="135">
        <v>43525</v>
      </c>
      <c r="C324" s="165">
        <v>205.9571</v>
      </c>
      <c r="D324" s="72">
        <v>201903</v>
      </c>
      <c r="E324" s="166"/>
      <c r="F324" s="167"/>
      <c r="Q324" s="149"/>
      <c r="AD324" s="150"/>
      <c r="AF324" s="127">
        <v>1</v>
      </c>
      <c r="AG324" s="127">
        <v>1.0344469794923301</v>
      </c>
      <c r="AH324" s="127">
        <v>1.0660914336043801</v>
      </c>
      <c r="AI324" s="128">
        <v>1.09506785636426</v>
      </c>
      <c r="AJ324" s="127">
        <v>1.11913597540459</v>
      </c>
      <c r="AK324" s="127">
        <v>1.1633864528098301</v>
      </c>
      <c r="AL324" s="128">
        <v>1.2318594503418401</v>
      </c>
      <c r="AM324" s="127">
        <v>1.27243052072495</v>
      </c>
      <c r="AN324" s="127">
        <v>1.3265665519664001</v>
      </c>
      <c r="AO324" s="129">
        <v>1.37622932154318</v>
      </c>
      <c r="AP324" s="72">
        <v>1.4072343220991168</v>
      </c>
      <c r="AQ324" s="72">
        <v>1.4355708057648899</v>
      </c>
      <c r="AR324" s="72">
        <v>1.483568665513352</v>
      </c>
      <c r="AS324" s="72">
        <v>1.5057713475281989</v>
      </c>
      <c r="AT324" s="72">
        <v>1.5290014279672806</v>
      </c>
      <c r="AU324" s="132">
        <v>1.5632999999999999</v>
      </c>
      <c r="AV324" s="73">
        <f t="shared" si="13"/>
        <v>1.5935425387131592</v>
      </c>
      <c r="AW324" s="73">
        <f t="shared" si="14"/>
        <v>1.6365699458770784</v>
      </c>
      <c r="AX324" s="73">
        <f t="shared" si="15"/>
        <v>1.6829752409603749</v>
      </c>
      <c r="AY324" s="73">
        <f t="shared" si="16"/>
        <v>1.7462714322545811</v>
      </c>
      <c r="AZ324" s="73">
        <f t="shared" si="17"/>
        <v>1.8014484569844884</v>
      </c>
      <c r="BA324" s="73">
        <f t="shared" si="18"/>
        <v>1.8736066879947331</v>
      </c>
      <c r="BB324" s="73">
        <f t="shared" si="19"/>
        <v>1.9494695740035182</v>
      </c>
      <c r="BC324" s="73">
        <f t="shared" si="20"/>
        <v>2.019155931016702</v>
      </c>
      <c r="BD324" s="73">
        <f t="shared" si="21"/>
        <v>2.1162936359076721</v>
      </c>
      <c r="BE324" s="73">
        <f t="shared" si="22"/>
        <v>2.2026446284201904</v>
      </c>
      <c r="BF324" s="73">
        <f t="shared" si="23"/>
        <v>2.2758380264627927</v>
      </c>
      <c r="BG324" s="133">
        <f t="shared" si="24"/>
        <v>2.3480855964664484</v>
      </c>
      <c r="BS324" s="133">
        <f t="shared" si="25"/>
        <v>3.8504513804088325</v>
      </c>
      <c r="BT324" s="134"/>
    </row>
    <row r="325" spans="1:72" ht="15" hidden="1" customHeight="1" x14ac:dyDescent="0.35">
      <c r="B325" s="135">
        <v>43556</v>
      </c>
      <c r="C325" s="165">
        <v>213.05170000000001</v>
      </c>
      <c r="D325" s="72">
        <v>201904</v>
      </c>
      <c r="E325" s="166"/>
      <c r="F325" s="167"/>
      <c r="Q325" s="149"/>
      <c r="AD325" s="150"/>
      <c r="AG325" s="127">
        <v>1</v>
      </c>
      <c r="AH325" s="127">
        <v>1.03059069699984</v>
      </c>
      <c r="AI325" s="128">
        <v>1.0586022078209201</v>
      </c>
      <c r="AJ325" s="127">
        <v>1.0818688609384499</v>
      </c>
      <c r="AK325" s="127">
        <v>1.1246458019344601</v>
      </c>
      <c r="AL325" s="128">
        <v>1.1908386555939201</v>
      </c>
      <c r="AM325" s="127">
        <v>1.23005871344843</v>
      </c>
      <c r="AN325" s="127">
        <v>1.2823920203406001</v>
      </c>
      <c r="AO325" s="129">
        <v>1.3304010247278</v>
      </c>
      <c r="AP325" s="72">
        <v>1.3603735619100903</v>
      </c>
      <c r="AQ325" s="72">
        <v>1.3877664435439847</v>
      </c>
      <c r="AR325" s="72">
        <v>1.4341659794312833</v>
      </c>
      <c r="AS325" s="72">
        <v>1.4556293143870713</v>
      </c>
      <c r="AT325" s="72">
        <v>1.4780858355037767</v>
      </c>
      <c r="AU325" s="132">
        <v>1.5112000000000001</v>
      </c>
      <c r="AV325" s="73">
        <f t="shared" si="13"/>
        <v>1.5404777338082727</v>
      </c>
      <c r="AW325" s="73">
        <f t="shared" si="14"/>
        <v>1.5820723326779367</v>
      </c>
      <c r="AX325" s="73">
        <f t="shared" si="15"/>
        <v>1.6269323361418848</v>
      </c>
      <c r="AY325" s="73">
        <f t="shared" si="16"/>
        <v>1.6881207706861761</v>
      </c>
      <c r="AZ325" s="73">
        <f t="shared" si="17"/>
        <v>1.741460406089226</v>
      </c>
      <c r="BA325" s="73">
        <f t="shared" si="18"/>
        <v>1.8112157753258951</v>
      </c>
      <c r="BB325" s="73">
        <f t="shared" si="19"/>
        <v>1.8845524349254192</v>
      </c>
      <c r="BC325" s="73">
        <f t="shared" si="20"/>
        <v>1.9519182433184059</v>
      </c>
      <c r="BD325" s="73">
        <f t="shared" si="21"/>
        <v>2.0458212724892597</v>
      </c>
      <c r="BE325" s="73">
        <f t="shared" si="22"/>
        <v>2.1292967857097596</v>
      </c>
      <c r="BF325" s="73">
        <f t="shared" si="23"/>
        <v>2.2000528510216064</v>
      </c>
      <c r="BG325" s="133">
        <f t="shared" si="24"/>
        <v>2.2698945842722682</v>
      </c>
      <c r="BS325" s="133">
        <f t="shared" si="25"/>
        <v>3.7222317399955029</v>
      </c>
      <c r="BT325" s="134"/>
    </row>
    <row r="326" spans="1:72" ht="15" hidden="1" customHeight="1" x14ac:dyDescent="0.35">
      <c r="B326" s="135">
        <v>43586</v>
      </c>
      <c r="C326" s="165">
        <v>219.56909999999999</v>
      </c>
      <c r="D326" s="72">
        <v>201905</v>
      </c>
      <c r="E326" s="166"/>
      <c r="F326" s="167"/>
      <c r="Q326" s="149"/>
      <c r="AD326" s="150"/>
      <c r="AH326" s="127">
        <v>1</v>
      </c>
      <c r="AI326" s="128">
        <v>1.0271800540239999</v>
      </c>
      <c r="AJ326" s="127">
        <v>1.04975609045171</v>
      </c>
      <c r="AK326" s="127">
        <v>1.0912632970668501</v>
      </c>
      <c r="AL326" s="128">
        <v>1.15549136923183</v>
      </c>
      <c r="AM326" s="127">
        <v>1.19354727054034</v>
      </c>
      <c r="AN326" s="127">
        <v>1.24432718447177</v>
      </c>
      <c r="AO326" s="129">
        <v>1.29091115279882</v>
      </c>
      <c r="AP326" s="72">
        <v>1.3199940246601185</v>
      </c>
      <c r="AQ326" s="72">
        <v>1.3465738120710065</v>
      </c>
      <c r="AR326" s="72">
        <v>1.3915960852415026</v>
      </c>
      <c r="AS326" s="72">
        <v>1.4124223308288826</v>
      </c>
      <c r="AT326" s="72">
        <v>1.4342122821471692</v>
      </c>
      <c r="AU326" s="132">
        <v>1.4663999999999999</v>
      </c>
      <c r="AV326" s="73">
        <f t="shared" si="13"/>
        <v>1.4947522215102216</v>
      </c>
      <c r="AW326" s="73">
        <f t="shared" si="14"/>
        <v>1.5351121810855899</v>
      </c>
      <c r="AX326" s="73">
        <f t="shared" si="15"/>
        <v>1.5786406192856828</v>
      </c>
      <c r="AY326" s="73">
        <f t="shared" si="16"/>
        <v>1.6380128169218711</v>
      </c>
      <c r="AZ326" s="73">
        <f t="shared" si="17"/>
        <v>1.6897691888339479</v>
      </c>
      <c r="BA326" s="73">
        <f t="shared" si="18"/>
        <v>1.7574540315554421</v>
      </c>
      <c r="BB326" s="73">
        <f t="shared" si="19"/>
        <v>1.8286138623330879</v>
      </c>
      <c r="BC326" s="73">
        <f t="shared" si="20"/>
        <v>1.8939800727880201</v>
      </c>
      <c r="BD326" s="73">
        <f t="shared" si="21"/>
        <v>1.9850958081077894</v>
      </c>
      <c r="BE326" s="73">
        <f t="shared" si="22"/>
        <v>2.0660935441280217</v>
      </c>
      <c r="BF326" s="73">
        <f t="shared" si="23"/>
        <v>2.1347493795802781</v>
      </c>
      <c r="BG326" s="133">
        <f t="shared" si="24"/>
        <v>2.2025180228001116</v>
      </c>
      <c r="BS326" s="133">
        <f t="shared" si="25"/>
        <v>3.6117459150672842</v>
      </c>
      <c r="BT326" s="134"/>
    </row>
    <row r="327" spans="1:72" ht="15" hidden="1" customHeight="1" x14ac:dyDescent="0.35">
      <c r="A327" s="9"/>
      <c r="B327" s="141">
        <v>43617</v>
      </c>
      <c r="C327" s="168">
        <v>225.53700000000001</v>
      </c>
      <c r="D327" s="109">
        <v>201906</v>
      </c>
      <c r="E327" s="169"/>
      <c r="F327" s="170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152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153"/>
      <c r="AE327" s="9"/>
      <c r="AF327" s="9"/>
      <c r="AG327" s="9"/>
      <c r="AH327" s="9"/>
      <c r="AI327" s="155">
        <v>1</v>
      </c>
      <c r="AJ327" s="145">
        <v>1.0219786553869199</v>
      </c>
      <c r="AK327" s="145">
        <v>1.06238754616759</v>
      </c>
      <c r="AL327" s="155">
        <v>1.1249160891561001</v>
      </c>
      <c r="AM327" s="145">
        <v>1.1619649990910601</v>
      </c>
      <c r="AN327" s="145">
        <v>1.21140123350049</v>
      </c>
      <c r="AO327" s="156">
        <v>1.25675255057928</v>
      </c>
      <c r="AP327" s="109">
        <v>1.285065865024364</v>
      </c>
      <c r="AQ327" s="109">
        <v>1.3109423287531536</v>
      </c>
      <c r="AR327" s="109">
        <v>1.3547732744516419</v>
      </c>
      <c r="AS327" s="109">
        <v>1.3750484399455523</v>
      </c>
      <c r="AT327" s="109">
        <v>1.3962618107006832</v>
      </c>
      <c r="AU327" s="171">
        <v>1.4276</v>
      </c>
      <c r="AV327" s="73">
        <f t="shared" si="13"/>
        <v>1.4551998120042386</v>
      </c>
      <c r="AW327" s="73">
        <f t="shared" si="14"/>
        <v>1.4944918128732758</v>
      </c>
      <c r="AX327" s="73">
        <f t="shared" si="15"/>
        <v>1.5368684517396258</v>
      </c>
      <c r="AY327" s="73">
        <f t="shared" si="16"/>
        <v>1.5946696107512293</v>
      </c>
      <c r="AZ327" s="73">
        <f t="shared" si="17"/>
        <v>1.6450564652363027</v>
      </c>
      <c r="BA327" s="73">
        <f t="shared" si="18"/>
        <v>1.7109503097052812</v>
      </c>
      <c r="BB327" s="73">
        <f t="shared" si="19"/>
        <v>1.7802271911038985</v>
      </c>
      <c r="BC327" s="73">
        <f t="shared" si="20"/>
        <v>1.8438637562794575</v>
      </c>
      <c r="BD327" s="73">
        <f t="shared" si="21"/>
        <v>1.9325684920877726</v>
      </c>
      <c r="BE327" s="73">
        <f t="shared" si="22"/>
        <v>2.011422959425726</v>
      </c>
      <c r="BF327" s="73">
        <f t="shared" si="23"/>
        <v>2.0782621033355948</v>
      </c>
      <c r="BG327" s="133">
        <f t="shared" si="24"/>
        <v>2.144237530870766</v>
      </c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133">
        <f t="shared" si="25"/>
        <v>3.5161760598039344</v>
      </c>
      <c r="BT327" s="134"/>
    </row>
    <row r="328" spans="1:72" ht="15" hidden="1" customHeight="1" x14ac:dyDescent="0.35">
      <c r="B328" s="135">
        <v>43647</v>
      </c>
      <c r="C328" s="165">
        <v>230.494</v>
      </c>
      <c r="D328" s="72">
        <v>201907</v>
      </c>
      <c r="E328" s="166"/>
      <c r="F328" s="167"/>
      <c r="Q328" s="149"/>
      <c r="AD328" s="150"/>
      <c r="AI328" s="172"/>
      <c r="AJ328" s="127">
        <v>1</v>
      </c>
      <c r="AK328" s="127">
        <v>1.03953985787049</v>
      </c>
      <c r="AL328" s="128">
        <v>1.10072366308884</v>
      </c>
      <c r="AM328" s="127">
        <v>1.1369757998039001</v>
      </c>
      <c r="AN328" s="127">
        <v>1.18534885940632</v>
      </c>
      <c r="AO328" s="129">
        <v>1.2297248518399599</v>
      </c>
      <c r="AP328" s="72">
        <v>1.2574292606315132</v>
      </c>
      <c r="AQ328" s="72">
        <v>1.2827492255763708</v>
      </c>
      <c r="AR328" s="72">
        <v>1.3256375437104653</v>
      </c>
      <c r="AS328" s="72">
        <v>1.3454766718439526</v>
      </c>
      <c r="AT328" s="72">
        <v>1.366233828212448</v>
      </c>
      <c r="AU328" s="132">
        <v>1.3969</v>
      </c>
      <c r="AV328" s="73">
        <f t="shared" si="13"/>
        <v>1.4239043098735757</v>
      </c>
      <c r="AW328" s="73">
        <f t="shared" si="14"/>
        <v>1.4623512976476611</v>
      </c>
      <c r="AX328" s="73">
        <f t="shared" si="15"/>
        <v>1.5038165852473384</v>
      </c>
      <c r="AY328" s="73">
        <f t="shared" si="16"/>
        <v>1.5603746735272934</v>
      </c>
      <c r="AZ328" s="73">
        <f t="shared" si="17"/>
        <v>1.6096779091863562</v>
      </c>
      <c r="BA328" s="73">
        <f t="shared" si="18"/>
        <v>1.6741546417694171</v>
      </c>
      <c r="BB328" s="73">
        <f t="shared" si="19"/>
        <v>1.7419416557480889</v>
      </c>
      <c r="BC328" s="73">
        <f t="shared" si="20"/>
        <v>1.804209654047394</v>
      </c>
      <c r="BD328" s="73">
        <f t="shared" si="21"/>
        <v>1.8910067073329457</v>
      </c>
      <c r="BE328" s="73">
        <f t="shared" si="22"/>
        <v>1.9681653318524561</v>
      </c>
      <c r="BF328" s="73">
        <f t="shared" si="23"/>
        <v>2.0335670342828882</v>
      </c>
      <c r="BG328" s="133">
        <f t="shared" si="24"/>
        <v>2.0981235954081234</v>
      </c>
      <c r="BS328" s="133">
        <f t="shared" si="25"/>
        <v>3.4405572379324405</v>
      </c>
      <c r="BT328" s="134"/>
    </row>
    <row r="329" spans="1:72" ht="15" hidden="1" customHeight="1" x14ac:dyDescent="0.35">
      <c r="B329" s="135">
        <v>43678</v>
      </c>
      <c r="C329" s="165">
        <v>239.60769999999999</v>
      </c>
      <c r="D329" s="72">
        <v>201908</v>
      </c>
      <c r="E329" s="166"/>
      <c r="F329" s="167"/>
      <c r="Q329" s="149"/>
      <c r="AD329" s="150"/>
      <c r="AI329" s="172"/>
      <c r="AK329" s="127">
        <v>1</v>
      </c>
      <c r="AL329" s="128">
        <v>1.0588566227212199</v>
      </c>
      <c r="AM329" s="127">
        <v>1.09372987595975</v>
      </c>
      <c r="AN329" s="127">
        <v>1.1402630215973899</v>
      </c>
      <c r="AO329" s="129">
        <v>1.18295113220485</v>
      </c>
      <c r="AP329" s="72">
        <v>1.2096017782400148</v>
      </c>
      <c r="AQ329" s="72">
        <v>1.2339586749507634</v>
      </c>
      <c r="AR329" s="72">
        <v>1.2752156963236156</v>
      </c>
      <c r="AS329" s="72">
        <v>1.2943002249092996</v>
      </c>
      <c r="AT329" s="72">
        <v>1.3142678636788385</v>
      </c>
      <c r="AU329" s="132">
        <v>1.3438000000000001</v>
      </c>
      <c r="AV329" s="73">
        <f t="shared" si="13"/>
        <v>1.3697447953467272</v>
      </c>
      <c r="AW329" s="73">
        <f t="shared" si="14"/>
        <v>1.406729416458653</v>
      </c>
      <c r="AX329" s="73">
        <f t="shared" si="15"/>
        <v>1.446617533576759</v>
      </c>
      <c r="AY329" s="73">
        <f t="shared" si="16"/>
        <v>1.50102438277234</v>
      </c>
      <c r="AZ329" s="73">
        <f t="shared" si="17"/>
        <v>1.5484523243618631</v>
      </c>
      <c r="BA329" s="73">
        <f t="shared" si="18"/>
        <v>1.6104766249164781</v>
      </c>
      <c r="BB329" s="73">
        <f t="shared" si="19"/>
        <v>1.675685297258811</v>
      </c>
      <c r="BC329" s="73">
        <f t="shared" si="20"/>
        <v>1.7355848747765621</v>
      </c>
      <c r="BD329" s="73">
        <f t="shared" si="21"/>
        <v>1.8190805220366457</v>
      </c>
      <c r="BE329" s="73">
        <f t="shared" si="22"/>
        <v>1.8933043470639717</v>
      </c>
      <c r="BF329" s="73">
        <f t="shared" si="23"/>
        <v>1.9562184353841718</v>
      </c>
      <c r="BG329" s="133">
        <f t="shared" si="24"/>
        <v>2.018319528128687</v>
      </c>
      <c r="BS329" s="133">
        <f t="shared" si="25"/>
        <v>3.3096924681468916</v>
      </c>
      <c r="BT329" s="134"/>
    </row>
    <row r="330" spans="1:72" ht="15" hidden="1" customHeight="1" x14ac:dyDescent="0.35">
      <c r="B330" s="135">
        <v>43709</v>
      </c>
      <c r="C330" s="165">
        <v>253.71019999999999</v>
      </c>
      <c r="D330" s="72">
        <v>201909</v>
      </c>
      <c r="E330" s="166"/>
      <c r="F330" s="167"/>
      <c r="Q330" s="149"/>
      <c r="AD330" s="150"/>
      <c r="AI330" s="172"/>
      <c r="AL330" s="128">
        <v>1</v>
      </c>
      <c r="AM330" s="127">
        <v>1.0329348209098399</v>
      </c>
      <c r="AN330" s="127">
        <v>1.0768814182480599</v>
      </c>
      <c r="AO330" s="129">
        <v>1.11719670710913</v>
      </c>
      <c r="AP330" s="72">
        <v>1.1423659750376611</v>
      </c>
      <c r="AQ330" s="72">
        <v>1.1653689918655221</v>
      </c>
      <c r="AR330" s="72">
        <v>1.2043327386916254</v>
      </c>
      <c r="AS330" s="72">
        <v>1.2223564523617891</v>
      </c>
      <c r="AT330" s="72">
        <v>1.2412141884717289</v>
      </c>
      <c r="AU330" s="132">
        <v>1.2690999999999999</v>
      </c>
      <c r="AV330" s="73">
        <f t="shared" si="13"/>
        <v>1.293607430840384</v>
      </c>
      <c r="AW330" s="73">
        <f t="shared" si="14"/>
        <v>1.3285362590861542</v>
      </c>
      <c r="AX330" s="73">
        <f t="shared" si="15"/>
        <v>1.3662071923005068</v>
      </c>
      <c r="AY330" s="73">
        <f t="shared" si="16"/>
        <v>1.4175898328092447</v>
      </c>
      <c r="AZ330" s="73">
        <f t="shared" si="17"/>
        <v>1.462381488801002</v>
      </c>
      <c r="BA330" s="73">
        <f t="shared" si="18"/>
        <v>1.5209581640785432</v>
      </c>
      <c r="BB330" s="73">
        <f t="shared" si="19"/>
        <v>1.5825422076053701</v>
      </c>
      <c r="BC330" s="73">
        <f t="shared" si="20"/>
        <v>1.6391122627312582</v>
      </c>
      <c r="BD330" s="73">
        <f t="shared" si="21"/>
        <v>1.7179667983392075</v>
      </c>
      <c r="BE330" s="73">
        <f t="shared" si="22"/>
        <v>1.7880648866304942</v>
      </c>
      <c r="BF330" s="73">
        <f t="shared" si="23"/>
        <v>1.8474818907556734</v>
      </c>
      <c r="BG330" s="133">
        <f t="shared" si="24"/>
        <v>1.9061310897236297</v>
      </c>
      <c r="BS330" s="133">
        <f t="shared" si="25"/>
        <v>3.1257229705388272</v>
      </c>
      <c r="BT330" s="134"/>
    </row>
    <row r="331" spans="1:72" ht="15" hidden="1" customHeight="1" x14ac:dyDescent="0.35">
      <c r="B331" s="135">
        <v>43739</v>
      </c>
      <c r="C331" s="165">
        <v>262.06610000000001</v>
      </c>
      <c r="D331" s="72">
        <v>201910</v>
      </c>
      <c r="E331" s="166"/>
      <c r="F331" s="167"/>
      <c r="Q331" s="149"/>
      <c r="AD331" s="150"/>
      <c r="AI331" s="172"/>
      <c r="AL331" s="172"/>
      <c r="AM331" s="127">
        <v>1</v>
      </c>
      <c r="AN331" s="127">
        <v>1.0425453730948</v>
      </c>
      <c r="AO331" s="129">
        <v>1.0815752209080101</v>
      </c>
      <c r="AP331" s="72">
        <v>1.105941974181323</v>
      </c>
      <c r="AQ331" s="72">
        <v>1.1282115466288849</v>
      </c>
      <c r="AR331" s="72">
        <v>1.1659329459247112</v>
      </c>
      <c r="AS331" s="72">
        <v>1.1833819788213737</v>
      </c>
      <c r="AT331" s="72">
        <v>1.201638441599276</v>
      </c>
      <c r="AU331" s="132">
        <v>1.2285999999999999</v>
      </c>
      <c r="AV331" s="73">
        <f t="shared" si="13"/>
        <v>1.2523611409487911</v>
      </c>
      <c r="AW331" s="73">
        <f t="shared" si="14"/>
        <v>1.2861762738484679</v>
      </c>
      <c r="AX331" s="73">
        <f t="shared" si="15"/>
        <v>1.3226460805117488</v>
      </c>
      <c r="AY331" s="73">
        <f t="shared" si="16"/>
        <v>1.3723904007424079</v>
      </c>
      <c r="AZ331" s="73">
        <f t="shared" si="17"/>
        <v>1.415753888045802</v>
      </c>
      <c r="BA331" s="73">
        <f t="shared" si="18"/>
        <v>1.4724628633768351</v>
      </c>
      <c r="BB331" s="73">
        <f t="shared" si="19"/>
        <v>1.5320833179110154</v>
      </c>
      <c r="BC331" s="73">
        <f t="shared" si="20"/>
        <v>1.5868496535797649</v>
      </c>
      <c r="BD331" s="73">
        <f t="shared" si="21"/>
        <v>1.6631899356689019</v>
      </c>
      <c r="BE331" s="73">
        <f t="shared" si="22"/>
        <v>1.7310529671712596</v>
      </c>
      <c r="BF331" s="73">
        <f t="shared" si="23"/>
        <v>1.788575477713447</v>
      </c>
      <c r="BG331" s="133">
        <f t="shared" si="24"/>
        <v>1.8453546643385008</v>
      </c>
      <c r="BS331" s="133">
        <f t="shared" si="25"/>
        <v>3.0260602191584489</v>
      </c>
      <c r="BT331" s="134"/>
    </row>
    <row r="332" spans="1:72" ht="15" hidden="1" customHeight="1" x14ac:dyDescent="0.35">
      <c r="B332" s="135">
        <v>43770</v>
      </c>
      <c r="C332" s="165">
        <v>273.2158</v>
      </c>
      <c r="D332" s="72">
        <v>201911</v>
      </c>
      <c r="E332" s="166"/>
      <c r="F332" s="167"/>
      <c r="Q332" s="149"/>
      <c r="AD332" s="150"/>
      <c r="AI332" s="172"/>
      <c r="AL332" s="172"/>
      <c r="AN332" s="127">
        <v>1</v>
      </c>
      <c r="AO332" s="129">
        <v>1.03743707355138</v>
      </c>
      <c r="AP332" s="72">
        <v>1.0608094407424462</v>
      </c>
      <c r="AQ332" s="72">
        <v>1.0821702112396134</v>
      </c>
      <c r="AR332" s="72">
        <v>1.1183522329235718</v>
      </c>
      <c r="AS332" s="72">
        <v>1.1350891859109173</v>
      </c>
      <c r="AT332" s="72">
        <v>1.1526006182658544</v>
      </c>
      <c r="AU332" s="132">
        <v>1.1785000000000001</v>
      </c>
      <c r="AV332" s="73">
        <f t="shared" si="13"/>
        <v>1.2012533682166258</v>
      </c>
      <c r="AW332" s="73">
        <f t="shared" si="14"/>
        <v>1.2336885348504736</v>
      </c>
      <c r="AX332" s="73">
        <f t="shared" si="15"/>
        <v>1.2686700403124562</v>
      </c>
      <c r="AY332" s="73">
        <f t="shared" si="16"/>
        <v>1.3163843379482445</v>
      </c>
      <c r="AZ332" s="73">
        <f t="shared" si="17"/>
        <v>1.3579781989182178</v>
      </c>
      <c r="BA332" s="73">
        <f t="shared" si="18"/>
        <v>1.4123729301160475</v>
      </c>
      <c r="BB332" s="73">
        <f t="shared" si="19"/>
        <v>1.4695603255741432</v>
      </c>
      <c r="BC332" s="73">
        <f t="shared" si="20"/>
        <v>1.522091694550608</v>
      </c>
      <c r="BD332" s="73">
        <f t="shared" si="21"/>
        <v>1.5953165958923312</v>
      </c>
      <c r="BE332" s="73">
        <f t="shared" si="22"/>
        <v>1.6604101958964306</v>
      </c>
      <c r="BF332" s="73">
        <f t="shared" si="23"/>
        <v>1.7155852626385444</v>
      </c>
      <c r="BG332" s="133">
        <f t="shared" si="24"/>
        <v>1.7700473398683385</v>
      </c>
      <c r="BS332" s="133">
        <f t="shared" si="25"/>
        <v>2.9025693243216533</v>
      </c>
      <c r="BT332" s="134"/>
    </row>
    <row r="333" spans="1:72" ht="15" hidden="1" customHeight="1" x14ac:dyDescent="0.35">
      <c r="B333" s="135">
        <v>43800</v>
      </c>
      <c r="C333" s="165">
        <v>283.44420000000002</v>
      </c>
      <c r="D333" s="72">
        <v>201912</v>
      </c>
      <c r="E333" s="166"/>
      <c r="F333" s="167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149"/>
      <c r="R333" s="150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149"/>
      <c r="AD333" s="150"/>
      <c r="AE333" s="72"/>
      <c r="AF333" s="72"/>
      <c r="AG333" s="72"/>
      <c r="AH333" s="72"/>
      <c r="AI333" s="172"/>
      <c r="AJ333" s="72"/>
      <c r="AK333" s="72"/>
      <c r="AL333" s="172"/>
      <c r="AM333" s="72"/>
      <c r="AN333" s="72"/>
      <c r="AO333" s="129">
        <v>1</v>
      </c>
      <c r="AP333" s="72">
        <v>1.0225289492605598</v>
      </c>
      <c r="AQ333" s="72">
        <v>1.0431188925368731</v>
      </c>
      <c r="AR333" s="72">
        <v>1.0779952456250645</v>
      </c>
      <c r="AS333" s="72">
        <v>1.094128227001999</v>
      </c>
      <c r="AT333" s="72">
        <v>1.1110077397949931</v>
      </c>
      <c r="AU333" s="132">
        <v>1.1358999999999999</v>
      </c>
      <c r="AV333" s="73">
        <f t="shared" si="13"/>
        <v>1.1579048010155084</v>
      </c>
      <c r="AW333" s="73">
        <f t="shared" si="14"/>
        <v>1.189169508495852</v>
      </c>
      <c r="AX333" s="73">
        <f t="shared" si="15"/>
        <v>1.2228886673285253</v>
      </c>
      <c r="AY333" s="73">
        <f t="shared" si="16"/>
        <v>1.2688811413322267</v>
      </c>
      <c r="AZ333" s="73">
        <f t="shared" si="17"/>
        <v>1.3089740414515447</v>
      </c>
      <c r="BA333" s="73">
        <f t="shared" si="18"/>
        <v>1.3614058781234541</v>
      </c>
      <c r="BB333" s="73">
        <f t="shared" si="19"/>
        <v>1.4165296026519503</v>
      </c>
      <c r="BC333" s="73">
        <f t="shared" si="20"/>
        <v>1.4671653186059195</v>
      </c>
      <c r="BD333" s="73">
        <f t="shared" si="21"/>
        <v>1.5377478177362598</v>
      </c>
      <c r="BE333" s="73">
        <f t="shared" si="22"/>
        <v>1.6004924426042233</v>
      </c>
      <c r="BF333" s="73">
        <f t="shared" si="23"/>
        <v>1.6536764555422196</v>
      </c>
      <c r="BG333" s="133">
        <f t="shared" si="24"/>
        <v>1.7061732079894383</v>
      </c>
      <c r="BS333" s="133">
        <f t="shared" si="25"/>
        <v>2.7978268738608865</v>
      </c>
      <c r="BT333" s="134"/>
    </row>
    <row r="334" spans="1:72" ht="15" hidden="1" customHeight="1" x14ac:dyDescent="0.35">
      <c r="B334" s="135">
        <v>43831</v>
      </c>
      <c r="C334" s="165">
        <v>289.82990000000001</v>
      </c>
      <c r="D334" s="72">
        <v>202001</v>
      </c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  <c r="AA334" s="173"/>
      <c r="AB334" s="173"/>
      <c r="AC334" s="173"/>
      <c r="AD334" s="173"/>
      <c r="AE334" s="173"/>
      <c r="AF334" s="173"/>
      <c r="AG334" s="173"/>
      <c r="AH334" s="173"/>
      <c r="AI334" s="173"/>
      <c r="AJ334" s="173"/>
      <c r="AK334" s="173"/>
      <c r="AL334" s="173"/>
      <c r="AM334" s="173"/>
      <c r="AN334" s="173"/>
      <c r="AO334" s="174"/>
      <c r="AP334" s="175">
        <v>1</v>
      </c>
      <c r="AQ334" s="72">
        <v>1.0201362937364296</v>
      </c>
      <c r="AR334" s="72">
        <v>1.0542442308402271</v>
      </c>
      <c r="AS334" s="72">
        <v>1.0700217610398375</v>
      </c>
      <c r="AT334" s="72">
        <v>1.0865293746435409</v>
      </c>
      <c r="AU334" s="132">
        <v>1.1109</v>
      </c>
      <c r="AV334" s="73">
        <f t="shared" si="13"/>
        <v>1.1323931726850818</v>
      </c>
      <c r="AW334" s="73">
        <f t="shared" si="14"/>
        <v>1.1629690380461091</v>
      </c>
      <c r="AX334" s="73">
        <f t="shared" si="15"/>
        <v>1.1959452768675696</v>
      </c>
      <c r="AY334" s="73">
        <f t="shared" si="16"/>
        <v>1.2409244180810881</v>
      </c>
      <c r="AZ334" s="73">
        <f t="shared" si="17"/>
        <v>1.2801339682344712</v>
      </c>
      <c r="BA334" s="73">
        <f t="shared" si="18"/>
        <v>1.3314105963532403</v>
      </c>
      <c r="BB334" s="73">
        <f t="shared" si="19"/>
        <v>1.3853198030983001</v>
      </c>
      <c r="BC334" s="73">
        <f t="shared" si="20"/>
        <v>1.4348398836696974</v>
      </c>
      <c r="BD334" s="73">
        <f t="shared" si="21"/>
        <v>1.5038672683529202</v>
      </c>
      <c r="BE334" s="73">
        <f t="shared" si="22"/>
        <v>1.5652294673530922</v>
      </c>
      <c r="BF334" s="73">
        <f t="shared" si="23"/>
        <v>1.6172416993553806</v>
      </c>
      <c r="BG334" s="133">
        <f t="shared" si="24"/>
        <v>1.6685818129875487</v>
      </c>
      <c r="BS334" s="133">
        <f t="shared" si="25"/>
        <v>2.7361835338589979</v>
      </c>
      <c r="BT334" s="134"/>
    </row>
    <row r="335" spans="1:72" ht="15" hidden="1" customHeight="1" x14ac:dyDescent="0.35">
      <c r="B335" s="135">
        <v>43832</v>
      </c>
      <c r="C335" s="165">
        <v>295.666</v>
      </c>
      <c r="D335" s="72">
        <v>202002</v>
      </c>
      <c r="AO335" s="176"/>
      <c r="AP335" s="175"/>
      <c r="AQ335" s="72">
        <v>1</v>
      </c>
      <c r="AR335" s="72">
        <v>1.0334346864367225</v>
      </c>
      <c r="AS335" s="72">
        <v>1.0489007866985045</v>
      </c>
      <c r="AT335" s="72">
        <v>1.0650825593744293</v>
      </c>
      <c r="AU335" s="132">
        <v>1.089</v>
      </c>
      <c r="AV335" s="73">
        <f t="shared" si="13"/>
        <v>1.1100410598445543</v>
      </c>
      <c r="AW335" s="73">
        <f t="shared" si="14"/>
        <v>1.1400133934913044</v>
      </c>
      <c r="AX335" s="73">
        <f t="shared" si="15"/>
        <v>1.1723387200422097</v>
      </c>
      <c r="AY335" s="73">
        <f t="shared" si="16"/>
        <v>1.2164300257723242</v>
      </c>
      <c r="AZ335" s="73">
        <f t="shared" si="17"/>
        <v>1.2548656254016357</v>
      </c>
      <c r="BA335" s="73">
        <f t="shared" si="18"/>
        <v>1.3051301130329493</v>
      </c>
      <c r="BB335" s="73">
        <f t="shared" si="19"/>
        <v>1.3579752152766973</v>
      </c>
      <c r="BC335" s="73">
        <f t="shared" si="20"/>
        <v>1.406517827548653</v>
      </c>
      <c r="BD335" s="73">
        <f t="shared" si="21"/>
        <v>1.4741826926329034</v>
      </c>
      <c r="BE335" s="73">
        <f t="shared" si="22"/>
        <v>1.5343336738076072</v>
      </c>
      <c r="BF335" s="73">
        <f t="shared" si="23"/>
        <v>1.5853192453647023</v>
      </c>
      <c r="BG335" s="133">
        <f t="shared" si="24"/>
        <v>1.6356459653798543</v>
      </c>
      <c r="BS335" s="133">
        <f t="shared" si="25"/>
        <v>2.6821744806639924</v>
      </c>
      <c r="BT335" s="134"/>
    </row>
    <row r="336" spans="1:72" ht="15" hidden="1" customHeight="1" x14ac:dyDescent="0.35">
      <c r="B336" s="135">
        <v>43833</v>
      </c>
      <c r="C336" s="165">
        <v>305.55149999999998</v>
      </c>
      <c r="D336" s="72">
        <v>202003</v>
      </c>
      <c r="AO336" s="176"/>
      <c r="AP336" s="175"/>
      <c r="AR336" s="72"/>
      <c r="AS336" s="72">
        <v>1.0149657259087257</v>
      </c>
      <c r="AT336" s="72">
        <v>1.0306239700999669</v>
      </c>
      <c r="AU336" s="132">
        <v>1.0537000000000001</v>
      </c>
      <c r="AV336" s="73">
        <f t="shared" si="13"/>
        <v>1.0741279293343349</v>
      </c>
      <c r="AW336" s="73">
        <f t="shared" si="14"/>
        <v>1.1031305688239135</v>
      </c>
      <c r="AX336" s="73">
        <f t="shared" si="15"/>
        <v>1.1344100748973578</v>
      </c>
      <c r="AY336" s="73">
        <f t="shared" si="16"/>
        <v>1.1770748957213433</v>
      </c>
      <c r="AZ336" s="73">
        <f t="shared" si="17"/>
        <v>1.214266989361859</v>
      </c>
      <c r="BA336" s="73">
        <f t="shared" si="18"/>
        <v>1.2629052712881463</v>
      </c>
      <c r="BB336" s="73">
        <f t="shared" si="19"/>
        <v>1.3140406772671711</v>
      </c>
      <c r="BC336" s="73">
        <f t="shared" si="20"/>
        <v>1.3610127916243253</v>
      </c>
      <c r="BD336" s="73">
        <f t="shared" si="21"/>
        <v>1.4264884970291425</v>
      </c>
      <c r="BE336" s="73">
        <f t="shared" si="22"/>
        <v>1.4846934150216904</v>
      </c>
      <c r="BF336" s="73">
        <f t="shared" si="23"/>
        <v>1.5340294516636315</v>
      </c>
      <c r="BG336" s="133">
        <f t="shared" si="24"/>
        <v>1.582727952571007</v>
      </c>
      <c r="BS336" s="133">
        <f t="shared" si="25"/>
        <v>2.5953981571028124</v>
      </c>
      <c r="BT336" s="134"/>
    </row>
    <row r="337" spans="2:72" ht="15" hidden="1" customHeight="1" x14ac:dyDescent="0.35">
      <c r="B337" s="135">
        <v>43834</v>
      </c>
      <c r="C337" s="165">
        <v>310.12430000000001</v>
      </c>
      <c r="D337" s="72">
        <v>22004</v>
      </c>
      <c r="AO337" s="176"/>
      <c r="AP337" s="175"/>
      <c r="AR337" s="72"/>
      <c r="AS337" s="72">
        <v>1</v>
      </c>
      <c r="AT337" s="72">
        <v>1.0154273625123862</v>
      </c>
      <c r="AU337" s="132">
        <v>1.0382</v>
      </c>
      <c r="AV337" s="73">
        <f t="shared" si="13"/>
        <v>1.0582898534555336</v>
      </c>
      <c r="AW337" s="73">
        <f t="shared" si="14"/>
        <v>1.0868648474176321</v>
      </c>
      <c r="AX337" s="73">
        <f t="shared" si="15"/>
        <v>1.117683135439564</v>
      </c>
      <c r="AY337" s="73">
        <f t="shared" si="16"/>
        <v>1.1597188611147207</v>
      </c>
      <c r="AZ337" s="73">
        <f t="shared" si="17"/>
        <v>1.1963625552721924</v>
      </c>
      <c r="BA337" s="73">
        <f t="shared" si="18"/>
        <v>1.2442836630344671</v>
      </c>
      <c r="BB337" s="73">
        <f t="shared" si="19"/>
        <v>1.2946650746168551</v>
      </c>
      <c r="BC337" s="73">
        <f t="shared" si="20"/>
        <v>1.3409445825431932</v>
      </c>
      <c r="BD337" s="73">
        <f t="shared" si="21"/>
        <v>1.4054548450411657</v>
      </c>
      <c r="BE337" s="73">
        <f t="shared" si="22"/>
        <v>1.4628015282904308</v>
      </c>
      <c r="BF337" s="73">
        <f t="shared" si="23"/>
        <v>1.5114101023363857</v>
      </c>
      <c r="BG337" s="133">
        <f t="shared" si="24"/>
        <v>1.5593905411475333</v>
      </c>
      <c r="BS337" s="133">
        <f t="shared" si="25"/>
        <v>2.5571288673606034</v>
      </c>
      <c r="BT337" s="134"/>
    </row>
    <row r="338" spans="2:72" ht="15" hidden="1" customHeight="1" x14ac:dyDescent="0.35">
      <c r="B338" s="135">
        <v>43835</v>
      </c>
      <c r="C338" s="165">
        <v>314.90870000000001</v>
      </c>
      <c r="D338" s="72">
        <v>202005</v>
      </c>
      <c r="AO338" s="176"/>
      <c r="AP338" s="175"/>
      <c r="AR338" s="72"/>
      <c r="AS338" s="72"/>
      <c r="AT338" s="72"/>
      <c r="AU338" s="132">
        <v>1.0224</v>
      </c>
      <c r="AV338" s="73">
        <f t="shared" si="13"/>
        <v>1.0422112821906793</v>
      </c>
      <c r="AW338" s="73">
        <f t="shared" si="14"/>
        <v>1.0703521369844655</v>
      </c>
      <c r="AX338" s="73">
        <f t="shared" si="15"/>
        <v>1.100702203527562</v>
      </c>
      <c r="AY338" s="73">
        <f t="shared" si="16"/>
        <v>1.1420992814742812</v>
      </c>
      <c r="AZ338" s="73">
        <f t="shared" si="17"/>
        <v>1.1781862489032535</v>
      </c>
      <c r="BA338" s="73">
        <f t="shared" si="18"/>
        <v>1.225379292474295</v>
      </c>
      <c r="BB338" s="73">
        <f t="shared" si="19"/>
        <v>1.2749952605310682</v>
      </c>
      <c r="BC338" s="73">
        <f t="shared" si="20"/>
        <v>1.3205716450514069</v>
      </c>
      <c r="BD338" s="73">
        <f t="shared" si="21"/>
        <v>1.384101804745312</v>
      </c>
      <c r="BE338" s="73">
        <f t="shared" si="22"/>
        <v>1.4405772212708001</v>
      </c>
      <c r="BF338" s="73">
        <f t="shared" si="23"/>
        <v>1.4884472864674745</v>
      </c>
      <c r="BG338" s="133">
        <f t="shared" si="24"/>
        <v>1.5356987596722478</v>
      </c>
      <c r="BS338" s="133">
        <f t="shared" si="25"/>
        <v>2.5182784724588427</v>
      </c>
      <c r="BT338" s="134"/>
    </row>
    <row r="339" spans="2:72" ht="15" hidden="1" customHeight="1" x14ac:dyDescent="0.35">
      <c r="B339" s="177">
        <v>43983</v>
      </c>
      <c r="C339" s="178">
        <v>321.97379999999998</v>
      </c>
      <c r="D339" s="179">
        <v>202006</v>
      </c>
      <c r="E339" s="180"/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1"/>
      <c r="AP339" s="182"/>
      <c r="AQ339" s="180"/>
      <c r="AR339" s="179"/>
      <c r="AS339" s="179"/>
      <c r="AT339" s="179"/>
      <c r="AU339" s="183">
        <v>1</v>
      </c>
      <c r="AV339" s="184">
        <f t="shared" si="13"/>
        <v>1.019341946456513</v>
      </c>
      <c r="AW339" s="184">
        <f t="shared" si="14"/>
        <v>1.0468653039470914</v>
      </c>
      <c r="AX339" s="184">
        <f t="shared" si="15"/>
        <v>1.0765493962552233</v>
      </c>
      <c r="AY339" s="184">
        <f t="shared" si="16"/>
        <v>1.1170380944039546</v>
      </c>
      <c r="AZ339" s="184">
        <f t="shared" si="17"/>
        <v>1.1523332022667683</v>
      </c>
      <c r="BA339" s="184">
        <f t="shared" si="18"/>
        <v>1.1984906846457695</v>
      </c>
      <c r="BB339" s="184">
        <f t="shared" si="19"/>
        <v>1.2470179250609832</v>
      </c>
      <c r="BC339" s="184">
        <f t="shared" si="20"/>
        <v>1.2915942228839739</v>
      </c>
      <c r="BD339" s="184">
        <f t="shared" si="21"/>
        <v>1.3537303345800187</v>
      </c>
      <c r="BE339" s="184">
        <f t="shared" si="22"/>
        <v>1.4089665059703618</v>
      </c>
      <c r="BF339" s="184">
        <f t="shared" si="23"/>
        <v>1.4557861540286821</v>
      </c>
      <c r="BG339" s="185">
        <f t="shared" si="24"/>
        <v>1.502000783914716</v>
      </c>
      <c r="BH339" s="180"/>
      <c r="BI339" s="180"/>
      <c r="BJ339" s="180"/>
      <c r="BK339" s="180"/>
      <c r="BL339" s="180"/>
      <c r="BM339" s="180"/>
      <c r="BN339" s="180"/>
      <c r="BO339" s="180"/>
      <c r="BP339" s="180"/>
      <c r="BQ339" s="180"/>
      <c r="BR339" s="180"/>
      <c r="BS339" s="186">
        <f t="shared" si="25"/>
        <v>2.463019661848262</v>
      </c>
      <c r="BT339" s="134"/>
    </row>
    <row r="340" spans="2:72" ht="15" hidden="1" customHeight="1" x14ac:dyDescent="0.35">
      <c r="B340" s="8">
        <v>44013</v>
      </c>
      <c r="C340" s="7">
        <v>328.20139999999998</v>
      </c>
      <c r="AP340" s="72"/>
      <c r="AR340" s="72"/>
      <c r="AS340" s="72"/>
      <c r="AT340" s="72"/>
      <c r="AU340" s="72"/>
      <c r="AV340" s="73">
        <v>1</v>
      </c>
      <c r="AW340" s="73">
        <f t="shared" si="14"/>
        <v>1.0270011035906612</v>
      </c>
      <c r="AX340" s="73">
        <f t="shared" si="15"/>
        <v>1.0561219421976873</v>
      </c>
      <c r="AY340" s="73">
        <f t="shared" si="16"/>
        <v>1.0958423699594213</v>
      </c>
      <c r="AZ340" s="73">
        <f t="shared" si="17"/>
        <v>1.1304677554696598</v>
      </c>
      <c r="BA340" s="73">
        <f t="shared" si="18"/>
        <v>1.175749402653371</v>
      </c>
      <c r="BB340" s="73">
        <f t="shared" si="19"/>
        <v>1.2233558418702664</v>
      </c>
      <c r="BC340" s="73">
        <f t="shared" si="20"/>
        <v>1.267086307371023</v>
      </c>
      <c r="BD340" s="73">
        <f t="shared" si="21"/>
        <v>1.3280433904303883</v>
      </c>
      <c r="BE340" s="73">
        <f t="shared" si="22"/>
        <v>1.3822314590979807</v>
      </c>
      <c r="BF340" s="73">
        <f t="shared" si="23"/>
        <v>1.4281627074107546</v>
      </c>
      <c r="BG340" s="133">
        <f t="shared" si="24"/>
        <v>1.4735004177313078</v>
      </c>
      <c r="BS340" s="133">
        <f t="shared" si="25"/>
        <v>2.4162840256013531</v>
      </c>
      <c r="BT340" s="134"/>
    </row>
    <row r="341" spans="2:72" ht="15" hidden="1" customHeight="1" x14ac:dyDescent="0.35">
      <c r="B341" s="8">
        <v>44044</v>
      </c>
      <c r="C341" s="7">
        <v>337.06319999999999</v>
      </c>
      <c r="AP341" s="72"/>
      <c r="AR341" s="72"/>
      <c r="AS341" s="72"/>
      <c r="AT341" s="72"/>
      <c r="AU341" s="72"/>
      <c r="AV341" s="73"/>
      <c r="AW341" s="73">
        <f t="shared" si="14"/>
        <v>1</v>
      </c>
      <c r="AX341" s="73">
        <f t="shared" si="15"/>
        <v>1.0283552164697896</v>
      </c>
      <c r="AY341" s="73">
        <f t="shared" si="16"/>
        <v>1.0670313460502363</v>
      </c>
      <c r="AZ341" s="73">
        <f t="shared" si="17"/>
        <v>1.1007463882144357</v>
      </c>
      <c r="BA341" s="73">
        <f t="shared" si="18"/>
        <v>1.1448375260188595</v>
      </c>
      <c r="BB341" s="73">
        <f t="shared" si="19"/>
        <v>1.1911923342566022</v>
      </c>
      <c r="BC341" s="73">
        <f t="shared" si="20"/>
        <v>1.233773072824325</v>
      </c>
      <c r="BD341" s="73">
        <f t="shared" si="21"/>
        <v>1.2931275202988639</v>
      </c>
      <c r="BE341" s="73">
        <f t="shared" si="22"/>
        <v>1.3458909189730592</v>
      </c>
      <c r="BF341" s="73">
        <f t="shared" si="23"/>
        <v>1.3906145791056397</v>
      </c>
      <c r="BG341" s="133">
        <f t="shared" si="24"/>
        <v>1.4347603060790972</v>
      </c>
      <c r="BS341" s="133">
        <f t="shared" si="25"/>
        <v>2.3527569903804388</v>
      </c>
      <c r="BT341" s="134"/>
    </row>
    <row r="342" spans="2:72" ht="15" hidden="1" customHeight="1" x14ac:dyDescent="0.35">
      <c r="B342" s="8">
        <v>44075</v>
      </c>
      <c r="C342" s="7">
        <v>346.6207</v>
      </c>
      <c r="AP342" s="72"/>
      <c r="AR342" s="72"/>
      <c r="AS342" s="72"/>
      <c r="AT342" s="72"/>
      <c r="AU342" s="72"/>
      <c r="AV342" s="73"/>
      <c r="AW342" s="130"/>
      <c r="AX342" s="73">
        <f t="shared" si="15"/>
        <v>1</v>
      </c>
      <c r="AY342" s="73">
        <f t="shared" si="16"/>
        <v>1.037609698439822</v>
      </c>
      <c r="AZ342" s="73">
        <f t="shared" si="17"/>
        <v>1.0703951033507231</v>
      </c>
      <c r="BA342" s="73">
        <f t="shared" si="18"/>
        <v>1.1132705000018752</v>
      </c>
      <c r="BB342" s="73">
        <f t="shared" si="19"/>
        <v>1.1583471500692255</v>
      </c>
      <c r="BC342" s="73">
        <f t="shared" si="20"/>
        <v>1.199753794277145</v>
      </c>
      <c r="BD342" s="73">
        <f t="shared" si="21"/>
        <v>1.2574716397491552</v>
      </c>
      <c r="BE342" s="73">
        <f t="shared" si="22"/>
        <v>1.308780173832665</v>
      </c>
      <c r="BF342" s="73">
        <f t="shared" si="23"/>
        <v>1.352270652041266</v>
      </c>
      <c r="BG342" s="133">
        <f t="shared" si="24"/>
        <v>1.3951991326542241</v>
      </c>
      <c r="BS342" s="133">
        <f t="shared" si="25"/>
        <v>2.2878835568677807</v>
      </c>
      <c r="BT342" s="134"/>
    </row>
    <row r="343" spans="2:72" ht="15" hidden="1" customHeight="1" x14ac:dyDescent="0.35">
      <c r="B343" s="8">
        <v>44105</v>
      </c>
      <c r="C343" s="7">
        <v>359.65699999999998</v>
      </c>
      <c r="AP343" s="72"/>
      <c r="AR343" s="72"/>
      <c r="AS343" s="72"/>
      <c r="AT343" s="72"/>
      <c r="AU343" s="72"/>
      <c r="AV343" s="73"/>
      <c r="AW343" s="130"/>
      <c r="AX343" s="130"/>
      <c r="AY343" s="73">
        <f t="shared" si="16"/>
        <v>1</v>
      </c>
      <c r="AZ343" s="73">
        <f t="shared" si="17"/>
        <v>1.0315970494109665</v>
      </c>
      <c r="BA343" s="73">
        <f t="shared" si="18"/>
        <v>1.072918363885591</v>
      </c>
      <c r="BB343" s="73">
        <f t="shared" si="19"/>
        <v>1.1163611440900636</v>
      </c>
      <c r="BC343" s="73">
        <f t="shared" si="20"/>
        <v>1.1562669432264632</v>
      </c>
      <c r="BD343" s="73">
        <f t="shared" si="21"/>
        <v>1.2118927200082301</v>
      </c>
      <c r="BE343" s="73">
        <f t="shared" si="22"/>
        <v>1.2613415003739674</v>
      </c>
      <c r="BF343" s="73">
        <f t="shared" si="23"/>
        <v>1.3032556018651105</v>
      </c>
      <c r="BG343" s="133">
        <f t="shared" si="24"/>
        <v>1.3446280761948191</v>
      </c>
      <c r="BS343" s="133">
        <f t="shared" si="25"/>
        <v>2.2049558329185861</v>
      </c>
      <c r="BT343" s="134"/>
    </row>
    <row r="344" spans="2:72" ht="15" hidden="1" customHeight="1" x14ac:dyDescent="0.35">
      <c r="B344" s="8">
        <v>44136</v>
      </c>
      <c r="C344" s="7">
        <v>371.02109999999999</v>
      </c>
      <c r="AP344" s="72"/>
      <c r="AR344" s="72"/>
      <c r="AS344" s="72"/>
      <c r="AT344" s="72"/>
      <c r="AU344" s="72"/>
      <c r="AV344" s="73"/>
      <c r="AW344" s="130"/>
      <c r="AX344" s="130"/>
      <c r="AY344" s="73"/>
      <c r="AZ344" s="73">
        <f t="shared" si="17"/>
        <v>1</v>
      </c>
      <c r="BA344" s="73">
        <f t="shared" si="18"/>
        <v>1.0400556733835353</v>
      </c>
      <c r="BB344" s="73">
        <f t="shared" si="19"/>
        <v>1.0821678335814324</v>
      </c>
      <c r="BC344" s="73">
        <f t="shared" si="20"/>
        <v>1.1208513478074429</v>
      </c>
      <c r="BD344" s="73">
        <f t="shared" si="21"/>
        <v>1.1747733484699387</v>
      </c>
      <c r="BE344" s="73">
        <f t="shared" si="22"/>
        <v>1.2227075495167257</v>
      </c>
      <c r="BF344" s="73">
        <f t="shared" si="23"/>
        <v>1.2633378532919017</v>
      </c>
      <c r="BG344" s="133">
        <f t="shared" si="24"/>
        <v>1.3034431195422578</v>
      </c>
      <c r="BS344" s="133">
        <f t="shared" si="25"/>
        <v>2.1374196777487855</v>
      </c>
      <c r="BT344" s="134"/>
    </row>
    <row r="345" spans="2:72" ht="15" hidden="1" customHeight="1" x14ac:dyDescent="0.35">
      <c r="B345" s="8">
        <v>44166</v>
      </c>
      <c r="C345" s="7">
        <v>385.88260000000002</v>
      </c>
      <c r="AP345" s="72"/>
      <c r="AR345" s="72"/>
      <c r="AS345" s="72"/>
      <c r="AT345" s="72"/>
      <c r="AU345" s="72"/>
      <c r="AV345" s="73"/>
      <c r="AW345" s="130"/>
      <c r="AX345" s="130"/>
      <c r="AY345" s="130"/>
      <c r="AZ345" s="130"/>
      <c r="BA345" s="73">
        <f t="shared" si="18"/>
        <v>1</v>
      </c>
      <c r="BB345" s="73">
        <f t="shared" si="19"/>
        <v>1.0404902941982872</v>
      </c>
      <c r="BC345" s="73">
        <f t="shared" si="20"/>
        <v>1.0776839898974455</v>
      </c>
      <c r="BD345" s="73">
        <f t="shared" si="21"/>
        <v>1.1295292920696605</v>
      </c>
      <c r="BE345" s="73">
        <f t="shared" si="22"/>
        <v>1.1756174028059312</v>
      </c>
      <c r="BF345" s="73">
        <f t="shared" si="23"/>
        <v>1.2146829113310629</v>
      </c>
      <c r="BG345" s="133">
        <f t="shared" si="24"/>
        <v>1.2532436031062295</v>
      </c>
      <c r="BS345" s="133">
        <f t="shared" si="25"/>
        <v>2.0551012147217831</v>
      </c>
      <c r="BT345" s="134"/>
    </row>
    <row r="346" spans="2:72" ht="15" hidden="1" customHeight="1" x14ac:dyDescent="0.35">
      <c r="B346" s="8">
        <v>44197</v>
      </c>
      <c r="C346" s="7">
        <v>401.50709999999998</v>
      </c>
      <c r="AP346" s="72"/>
      <c r="AR346" s="72"/>
      <c r="AS346" s="72"/>
      <c r="AT346" s="72"/>
      <c r="AU346" s="72"/>
      <c r="AV346" s="73"/>
      <c r="AW346" s="130"/>
      <c r="AX346" s="130"/>
      <c r="AY346" s="130"/>
      <c r="AZ346" s="130"/>
      <c r="BA346" s="130"/>
      <c r="BB346" s="73">
        <f t="shared" si="19"/>
        <v>1</v>
      </c>
      <c r="BC346" s="73">
        <f t="shared" si="20"/>
        <v>1.0357463168148211</v>
      </c>
      <c r="BD346" s="73">
        <f t="shared" si="21"/>
        <v>1.085574078266611</v>
      </c>
      <c r="BE346" s="73">
        <f t="shared" si="22"/>
        <v>1.1298686872536003</v>
      </c>
      <c r="BF346" s="73">
        <f t="shared" si="23"/>
        <v>1.1674139759919564</v>
      </c>
      <c r="BG346" s="133">
        <f t="shared" si="24"/>
        <v>1.2044740927370898</v>
      </c>
      <c r="BS346" s="133">
        <f t="shared" si="25"/>
        <v>1.9751277125609983</v>
      </c>
      <c r="BT346" s="134"/>
    </row>
    <row r="347" spans="2:72" ht="15" hidden="1" customHeight="1" x14ac:dyDescent="0.35">
      <c r="B347" s="8">
        <v>44228</v>
      </c>
      <c r="C347" s="7">
        <v>415.85950000000003</v>
      </c>
      <c r="AP347" s="72"/>
      <c r="AR347" s="72"/>
      <c r="AS347" s="72"/>
      <c r="AT347" s="72"/>
      <c r="AU347" s="72"/>
      <c r="AV347" s="73"/>
      <c r="AW347" s="130"/>
      <c r="AX347" s="130"/>
      <c r="AY347" s="130"/>
      <c r="AZ347" s="130"/>
      <c r="BA347" s="130"/>
      <c r="BB347" s="73"/>
      <c r="BC347" s="73">
        <f t="shared" si="20"/>
        <v>1</v>
      </c>
      <c r="BD347" s="73">
        <f t="shared" si="21"/>
        <v>1.048108074962818</v>
      </c>
      <c r="BE347" s="73">
        <f t="shared" si="22"/>
        <v>1.0908739610373215</v>
      </c>
      <c r="BF347" s="73">
        <f t="shared" si="23"/>
        <v>1.1271234635736349</v>
      </c>
      <c r="BG347" s="133">
        <f t="shared" si="24"/>
        <v>1.1629045386723158</v>
      </c>
      <c r="BS347" s="133">
        <f t="shared" si="25"/>
        <v>1.9069608846256967</v>
      </c>
      <c r="BT347" s="134"/>
    </row>
    <row r="348" spans="2:72" ht="15" hidden="1" customHeight="1" x14ac:dyDescent="0.35">
      <c r="B348" s="8">
        <v>44256</v>
      </c>
      <c r="C348" s="7">
        <v>435.8657</v>
      </c>
      <c r="AP348" s="72"/>
      <c r="AR348" s="72"/>
      <c r="AS348" s="72"/>
      <c r="AT348" s="72"/>
      <c r="AU348" s="72"/>
      <c r="AV348" s="73"/>
      <c r="AW348" s="130"/>
      <c r="AX348" s="130"/>
      <c r="AY348" s="130"/>
      <c r="AZ348" s="130"/>
      <c r="BA348" s="130"/>
      <c r="BB348" s="73"/>
      <c r="BC348" s="73"/>
      <c r="BD348" s="73">
        <f t="shared" si="21"/>
        <v>1</v>
      </c>
      <c r="BE348" s="73">
        <f t="shared" si="22"/>
        <v>1.0408029353995967</v>
      </c>
      <c r="BF348" s="73">
        <f t="shared" si="23"/>
        <v>1.0753885887327221</v>
      </c>
      <c r="BG348" s="133">
        <f t="shared" si="24"/>
        <v>1.1095273154093106</v>
      </c>
      <c r="BS348" s="133">
        <f t="shared" si="25"/>
        <v>1.8194315359065876</v>
      </c>
      <c r="BT348" s="134"/>
    </row>
    <row r="349" spans="2:72" ht="15" hidden="1" customHeight="1" x14ac:dyDescent="0.35">
      <c r="B349" s="8">
        <v>44287</v>
      </c>
      <c r="C349" s="7">
        <v>453.65030000000002</v>
      </c>
      <c r="AP349" s="72"/>
      <c r="AR349" s="72"/>
      <c r="AS349" s="72"/>
      <c r="AT349" s="72"/>
      <c r="AU349" s="72"/>
      <c r="AV349" s="73"/>
      <c r="AW349" s="130"/>
      <c r="AX349" s="130"/>
      <c r="AY349" s="130"/>
      <c r="AZ349" s="130"/>
      <c r="BA349" s="130"/>
      <c r="BB349" s="73"/>
      <c r="BC349" s="73"/>
      <c r="BD349" s="73"/>
      <c r="BE349" s="73">
        <f t="shared" si="22"/>
        <v>1</v>
      </c>
      <c r="BF349" s="73">
        <f t="shared" si="23"/>
        <v>1.0332297807363955</v>
      </c>
      <c r="BG349" s="133">
        <f t="shared" si="24"/>
        <v>1.0660301558270764</v>
      </c>
      <c r="BS349" s="133">
        <f t="shared" si="25"/>
        <v>1.7481037706797502</v>
      </c>
      <c r="BT349" s="134"/>
    </row>
    <row r="350" spans="2:72" ht="15" hidden="1" customHeight="1" x14ac:dyDescent="0.35">
      <c r="B350" s="8">
        <v>44317</v>
      </c>
      <c r="C350" s="7">
        <v>468.72500000000002</v>
      </c>
      <c r="AP350" s="72"/>
      <c r="AR350" s="72"/>
      <c r="AS350" s="72"/>
      <c r="AT350" s="72"/>
      <c r="AU350" s="72"/>
      <c r="AV350" s="73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73">
        <f t="shared" si="23"/>
        <v>1</v>
      </c>
      <c r="BG350" s="133">
        <f t="shared" si="24"/>
        <v>1.0317454797589205</v>
      </c>
      <c r="BS350" s="133">
        <f t="shared" si="25"/>
        <v>1.6918828737532667</v>
      </c>
      <c r="BT350" s="134"/>
    </row>
    <row r="351" spans="2:72" ht="15" hidden="1" customHeight="1" x14ac:dyDescent="0.35">
      <c r="B351" s="177">
        <v>44348</v>
      </c>
      <c r="C351" s="180">
        <v>483.60489999999999</v>
      </c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79"/>
      <c r="AQ351" s="180"/>
      <c r="AR351" s="179"/>
      <c r="AS351" s="179"/>
      <c r="AT351" s="179"/>
      <c r="AU351" s="179"/>
      <c r="AV351" s="184"/>
      <c r="AW351" s="187"/>
      <c r="AX351" s="187"/>
      <c r="AY351" s="187"/>
      <c r="AZ351" s="187"/>
      <c r="BA351" s="187"/>
      <c r="BB351" s="187"/>
      <c r="BC351" s="187"/>
      <c r="BD351" s="187"/>
      <c r="BE351" s="187"/>
      <c r="BF351" s="187"/>
      <c r="BG351" s="185">
        <f t="shared" si="24"/>
        <v>1</v>
      </c>
      <c r="BH351" s="180"/>
      <c r="BI351" s="180"/>
      <c r="BJ351" s="180"/>
      <c r="BK351" s="180"/>
      <c r="BL351" s="180"/>
      <c r="BM351" s="180"/>
      <c r="BN351" s="180"/>
      <c r="BO351" s="180"/>
      <c r="BP351" s="180"/>
      <c r="BQ351" s="180"/>
      <c r="BR351" s="180"/>
      <c r="BS351" s="186">
        <f t="shared" si="25"/>
        <v>1.6398258164877981</v>
      </c>
      <c r="BT351" s="134"/>
    </row>
    <row r="352" spans="2:72" ht="15" hidden="1" customHeight="1" x14ac:dyDescent="0.35">
      <c r="B352" s="8">
        <v>44378</v>
      </c>
      <c r="C352" s="7">
        <v>498.09870000000001</v>
      </c>
      <c r="AP352" s="72"/>
      <c r="AR352" s="72"/>
      <c r="AS352" s="72"/>
      <c r="AT352" s="72"/>
      <c r="AU352" s="72"/>
      <c r="AV352" s="73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  <c r="BG352" s="10"/>
      <c r="BS352" s="133">
        <f t="shared" si="25"/>
        <v>1.592109756560296</v>
      </c>
      <c r="BT352" s="134"/>
    </row>
    <row r="353" spans="2:83" ht="15" hidden="1" customHeight="1" x14ac:dyDescent="0.35">
      <c r="B353" s="8">
        <v>44409</v>
      </c>
      <c r="C353" s="7">
        <v>510.39420000000001</v>
      </c>
      <c r="AP353" s="72"/>
      <c r="AR353" s="72"/>
      <c r="AS353" s="72"/>
      <c r="AT353" s="72"/>
      <c r="AU353" s="72"/>
      <c r="AV353" s="99"/>
      <c r="BG353" s="10"/>
      <c r="BS353" s="133">
        <f t="shared" si="25"/>
        <v>1.5537555089771786</v>
      </c>
      <c r="BT353" s="134"/>
    </row>
    <row r="354" spans="2:83" ht="15" hidden="1" customHeight="1" x14ac:dyDescent="0.35">
      <c r="B354" s="8">
        <v>44440</v>
      </c>
      <c r="C354" s="7">
        <v>528.49680000000001</v>
      </c>
      <c r="AP354" s="72"/>
      <c r="AR354" s="72"/>
      <c r="AS354" s="72"/>
      <c r="AT354" s="72"/>
      <c r="AU354" s="72"/>
      <c r="AV354" s="99"/>
      <c r="BG354" s="10"/>
      <c r="BS354" s="133">
        <f t="shared" si="25"/>
        <v>1.500534724145917</v>
      </c>
      <c r="BT354" s="134"/>
    </row>
    <row r="355" spans="2:83" ht="15" hidden="1" customHeight="1" x14ac:dyDescent="0.35">
      <c r="B355" s="8">
        <v>44470</v>
      </c>
      <c r="C355" s="7">
        <v>547.08019999999999</v>
      </c>
      <c r="AP355" s="72"/>
      <c r="AR355" s="72"/>
      <c r="AS355" s="72"/>
      <c r="AT355" s="72"/>
      <c r="AU355" s="72"/>
      <c r="AV355" s="99"/>
      <c r="BG355" s="10"/>
      <c r="BS355" s="133">
        <f t="shared" si="25"/>
        <v>1.4495640675718111</v>
      </c>
      <c r="BT355" s="134"/>
    </row>
    <row r="356" spans="2:83" ht="15" hidden="1" customHeight="1" x14ac:dyDescent="0.35">
      <c r="B356" s="8">
        <v>44501</v>
      </c>
      <c r="C356" s="7">
        <v>560.91840000000002</v>
      </c>
      <c r="AP356" s="72"/>
      <c r="AR356" s="72"/>
      <c r="AS356" s="72"/>
      <c r="AT356" s="72"/>
      <c r="AU356" s="72"/>
      <c r="AV356" s="99"/>
      <c r="BG356" s="10"/>
      <c r="BS356" s="133">
        <f t="shared" si="25"/>
        <v>1.4138024354344587</v>
      </c>
      <c r="BT356" s="134"/>
    </row>
    <row r="357" spans="2:83" ht="15" hidden="1" customHeight="1" x14ac:dyDescent="0.35">
      <c r="B357" s="8">
        <v>44531</v>
      </c>
      <c r="C357" s="7">
        <v>582.45749999999998</v>
      </c>
      <c r="AP357" s="72"/>
      <c r="AR357" s="72"/>
      <c r="AS357" s="72"/>
      <c r="AT357" s="72"/>
      <c r="AU357" s="72"/>
      <c r="AV357" s="99"/>
      <c r="BG357" s="10"/>
      <c r="BS357" s="133">
        <f t="shared" si="25"/>
        <v>1.361520454282072</v>
      </c>
      <c r="BT357" s="134"/>
    </row>
    <row r="358" spans="2:83" ht="15" hidden="1" customHeight="1" x14ac:dyDescent="0.35">
      <c r="B358" s="8">
        <v>44562</v>
      </c>
      <c r="C358" s="7">
        <v>605.0317</v>
      </c>
      <c r="AP358" s="72"/>
      <c r="AR358" s="72"/>
      <c r="AS358" s="72"/>
      <c r="AT358" s="72"/>
      <c r="AU358" s="72"/>
      <c r="AV358" s="99"/>
      <c r="BG358" s="10"/>
      <c r="BS358" s="133">
        <f t="shared" si="25"/>
        <v>1.3107210746147679</v>
      </c>
      <c r="BT358" s="134"/>
    </row>
    <row r="359" spans="2:83" ht="15" hidden="1" customHeight="1" x14ac:dyDescent="0.35">
      <c r="B359" s="8">
        <v>44593</v>
      </c>
      <c r="C359" s="7">
        <v>633.43409999999994</v>
      </c>
      <c r="AP359" s="72"/>
      <c r="AR359" s="72"/>
      <c r="AS359" s="72"/>
      <c r="AT359" s="72"/>
      <c r="AU359" s="72"/>
      <c r="AV359" s="99"/>
      <c r="BG359" s="10"/>
      <c r="BS359" s="133">
        <f t="shared" si="25"/>
        <v>1.2519499660659255</v>
      </c>
      <c r="BT359" s="134"/>
    </row>
    <row r="360" spans="2:83" ht="15" hidden="1" customHeight="1" x14ac:dyDescent="0.35">
      <c r="B360" s="8">
        <v>44621</v>
      </c>
      <c r="C360" s="7">
        <v>676.0566</v>
      </c>
      <c r="AP360" s="72"/>
      <c r="AR360" s="72"/>
      <c r="AS360" s="72"/>
      <c r="AT360" s="72"/>
      <c r="AU360" s="72"/>
      <c r="AV360" s="99"/>
      <c r="BG360" s="10"/>
      <c r="BS360" s="133">
        <f t="shared" si="25"/>
        <v>1.1730198329548147</v>
      </c>
      <c r="BT360" s="134"/>
    </row>
    <row r="361" spans="2:83" ht="15" hidden="1" customHeight="1" x14ac:dyDescent="0.35">
      <c r="B361" s="8">
        <v>44652</v>
      </c>
      <c r="C361" s="7">
        <v>716.93989999999997</v>
      </c>
      <c r="AP361" s="72"/>
      <c r="AR361" s="72"/>
      <c r="AS361" s="72"/>
      <c r="AT361" s="72"/>
      <c r="AU361" s="72"/>
      <c r="AV361" s="99"/>
      <c r="BG361" s="10"/>
      <c r="BS361" s="133">
        <f t="shared" si="25"/>
        <v>1.1061287006065641</v>
      </c>
      <c r="BT361" s="134"/>
    </row>
    <row r="362" spans="2:83" ht="15" hidden="1" customHeight="1" thickBot="1" x14ac:dyDescent="0.4">
      <c r="B362" s="8">
        <v>44682</v>
      </c>
      <c r="C362" s="7">
        <v>753.14700000000005</v>
      </c>
      <c r="AP362" s="72"/>
      <c r="AR362" s="72"/>
      <c r="AS362" s="72"/>
      <c r="AT362" s="72"/>
      <c r="AU362" s="72"/>
      <c r="AV362" s="99"/>
      <c r="BG362" s="10"/>
      <c r="BS362" s="133">
        <f t="shared" si="25"/>
        <v>1.0529522125162816</v>
      </c>
      <c r="BT362" s="134"/>
    </row>
    <row r="363" spans="2:83" ht="15" customHeight="1" thickBot="1" x14ac:dyDescent="0.4">
      <c r="B363" s="248">
        <v>44713</v>
      </c>
      <c r="C363" s="216">
        <v>793.02779999999996</v>
      </c>
      <c r="D363" s="217">
        <v>202206</v>
      </c>
      <c r="E363" s="224"/>
      <c r="F363" s="224"/>
      <c r="G363" s="224"/>
      <c r="H363" s="224"/>
      <c r="I363" s="224"/>
      <c r="J363" s="224"/>
      <c r="K363" s="224"/>
      <c r="L363" s="224"/>
      <c r="M363" s="224"/>
      <c r="N363" s="224"/>
      <c r="O363" s="224"/>
      <c r="P363" s="224"/>
      <c r="Q363" s="224"/>
      <c r="R363" s="224"/>
      <c r="S363" s="224"/>
      <c r="T363" s="224"/>
      <c r="U363" s="224"/>
      <c r="V363" s="224"/>
      <c r="W363" s="224"/>
      <c r="X363" s="224"/>
      <c r="Y363" s="224"/>
      <c r="Z363" s="224"/>
      <c r="AA363" s="224"/>
      <c r="AB363" s="224"/>
      <c r="AC363" s="224"/>
      <c r="AD363" s="224"/>
      <c r="AE363" s="224"/>
      <c r="AF363" s="224"/>
      <c r="AG363" s="224"/>
      <c r="AH363" s="224"/>
      <c r="AI363" s="224"/>
      <c r="AJ363" s="224"/>
      <c r="AK363" s="224"/>
      <c r="AL363" s="224"/>
      <c r="AM363" s="224"/>
      <c r="AN363" s="224"/>
      <c r="AO363" s="224"/>
      <c r="AP363" s="217"/>
      <c r="AQ363" s="224"/>
      <c r="AR363" s="217"/>
      <c r="AS363" s="217"/>
      <c r="AT363" s="217"/>
      <c r="AU363" s="217"/>
      <c r="AV363" s="225"/>
      <c r="AW363" s="224"/>
      <c r="AX363" s="224"/>
      <c r="AY363" s="224"/>
      <c r="AZ363" s="224"/>
      <c r="BA363" s="224"/>
      <c r="BB363" s="224"/>
      <c r="BC363" s="224"/>
      <c r="BD363" s="224"/>
      <c r="BE363" s="224"/>
      <c r="BF363" s="224"/>
      <c r="BG363" s="224"/>
      <c r="BH363" s="224"/>
      <c r="BI363" s="224"/>
      <c r="BJ363" s="224"/>
      <c r="BK363" s="224"/>
      <c r="BL363" s="224"/>
      <c r="BM363" s="224"/>
      <c r="BN363" s="224"/>
      <c r="BO363" s="224"/>
      <c r="BP363" s="224"/>
      <c r="BQ363" s="224"/>
      <c r="BR363" s="224"/>
      <c r="BS363" s="226">
        <f t="shared" si="25"/>
        <v>1</v>
      </c>
      <c r="BT363" s="222"/>
      <c r="BU363" s="222"/>
      <c r="BV363" s="222"/>
      <c r="BW363" s="222"/>
      <c r="BX363" s="222"/>
      <c r="BY363" s="222"/>
      <c r="BZ363" s="222"/>
      <c r="CA363" s="222"/>
      <c r="CB363" s="222"/>
      <c r="CC363" s="222"/>
      <c r="CD363" s="222"/>
      <c r="CE363" s="249">
        <f>+$C$375/C363</f>
        <v>2.1558027347843294</v>
      </c>
    </row>
    <row r="364" spans="2:83" ht="15" customHeight="1" x14ac:dyDescent="0.35">
      <c r="B364" s="218">
        <v>44743</v>
      </c>
      <c r="C364" s="219">
        <v>851.76099999999997</v>
      </c>
      <c r="D364" s="220">
        <v>202207</v>
      </c>
      <c r="BG364" s="246"/>
      <c r="CE364" s="221">
        <f t="shared" ref="CE364:CE375" si="26">+$C$375/C364</f>
        <v>2.0071493059672845</v>
      </c>
    </row>
    <row r="365" spans="2:83" ht="15" customHeight="1" x14ac:dyDescent="0.35">
      <c r="B365" s="218">
        <v>44774</v>
      </c>
      <c r="C365" s="165">
        <v>911.13160000000005</v>
      </c>
      <c r="D365" s="220">
        <v>202208</v>
      </c>
      <c r="BG365" s="246"/>
      <c r="CE365" s="221">
        <f t="shared" si="26"/>
        <v>1.8763606706210167</v>
      </c>
    </row>
    <row r="366" spans="2:83" ht="15" customHeight="1" x14ac:dyDescent="0.35">
      <c r="B366" s="218">
        <v>44805</v>
      </c>
      <c r="C366" s="165">
        <v>967.30759999999998</v>
      </c>
      <c r="D366" s="220">
        <v>202209</v>
      </c>
      <c r="BG366" s="246"/>
      <c r="CE366" s="221">
        <f t="shared" si="26"/>
        <v>1.767391778995637</v>
      </c>
    </row>
    <row r="367" spans="2:83" ht="15" customHeight="1" x14ac:dyDescent="0.35">
      <c r="B367" s="218">
        <v>44835</v>
      </c>
      <c r="C367" s="165">
        <v>1028.7059999999999</v>
      </c>
      <c r="D367" s="220">
        <v>202210</v>
      </c>
      <c r="BG367" s="246"/>
      <c r="CE367" s="221">
        <f t="shared" si="26"/>
        <v>1.661904859114266</v>
      </c>
    </row>
    <row r="368" spans="2:83" ht="15" customHeight="1" x14ac:dyDescent="0.35">
      <c r="B368" s="218">
        <v>44866</v>
      </c>
      <c r="C368" s="165">
        <v>1079.2787000000001</v>
      </c>
      <c r="D368" s="220">
        <v>202211</v>
      </c>
      <c r="BG368" s="246"/>
      <c r="CE368" s="221">
        <f t="shared" si="26"/>
        <v>1.5840315388416355</v>
      </c>
    </row>
    <row r="369" spans="2:83" ht="15" customHeight="1" x14ac:dyDescent="0.35">
      <c r="B369" s="218">
        <v>44896</v>
      </c>
      <c r="C369" s="165">
        <v>1134.5875000000001</v>
      </c>
      <c r="D369" s="220">
        <v>202212</v>
      </c>
      <c r="BG369" s="246"/>
      <c r="CE369" s="221">
        <f t="shared" si="26"/>
        <v>1.5068132691396652</v>
      </c>
    </row>
    <row r="370" spans="2:83" ht="15" customHeight="1" x14ac:dyDescent="0.35">
      <c r="B370" s="218">
        <v>44927</v>
      </c>
      <c r="C370" s="165">
        <v>1202.979</v>
      </c>
      <c r="D370" s="220">
        <v>202301</v>
      </c>
      <c r="BG370" s="246"/>
      <c r="CE370" s="221">
        <f t="shared" si="26"/>
        <v>1.4211482494706889</v>
      </c>
    </row>
    <row r="371" spans="2:83" ht="15" customHeight="1" x14ac:dyDescent="0.35">
      <c r="B371" s="218">
        <v>44958</v>
      </c>
      <c r="C371" s="165">
        <v>1282.7091</v>
      </c>
      <c r="D371" s="220">
        <v>202302</v>
      </c>
      <c r="BG371" s="246"/>
      <c r="CE371" s="221">
        <f t="shared" si="26"/>
        <v>1.3328131062608037</v>
      </c>
    </row>
    <row r="372" spans="2:83" ht="15" customHeight="1" x14ac:dyDescent="0.35">
      <c r="B372" s="218">
        <v>44986</v>
      </c>
      <c r="C372" s="165">
        <v>1381.1601000000001</v>
      </c>
      <c r="D372" s="220">
        <v>202303</v>
      </c>
      <c r="BG372" s="246"/>
      <c r="CE372" s="221">
        <f t="shared" si="26"/>
        <v>1.2378083467658818</v>
      </c>
    </row>
    <row r="373" spans="2:83" ht="15" customHeight="1" x14ac:dyDescent="0.35">
      <c r="B373" s="218">
        <v>45017</v>
      </c>
      <c r="C373" s="165">
        <v>1497.2147</v>
      </c>
      <c r="D373" s="220">
        <v>202304</v>
      </c>
      <c r="BG373" s="246"/>
      <c r="CE373" s="221">
        <f t="shared" si="26"/>
        <v>1.1418612841565075</v>
      </c>
    </row>
    <row r="374" spans="2:83" ht="15" customHeight="1" thickBot="1" x14ac:dyDescent="0.4">
      <c r="B374" s="218">
        <v>45047</v>
      </c>
      <c r="C374" s="165">
        <v>1613.5895</v>
      </c>
      <c r="D374" s="220">
        <v>202305</v>
      </c>
      <c r="BG374" s="246"/>
      <c r="CE374" s="221">
        <f t="shared" si="26"/>
        <v>1.0595083198050061</v>
      </c>
    </row>
    <row r="375" spans="2:83" ht="15" customHeight="1" thickBot="1" x14ac:dyDescent="0.4">
      <c r="B375" s="215">
        <v>45078</v>
      </c>
      <c r="C375" s="216">
        <v>1709.6115</v>
      </c>
      <c r="D375" s="217">
        <v>202306</v>
      </c>
      <c r="E375" s="222"/>
      <c r="F375" s="222"/>
      <c r="G375" s="222"/>
      <c r="H375" s="222"/>
      <c r="I375" s="222"/>
      <c r="J375" s="222"/>
      <c r="K375" s="222"/>
      <c r="L375" s="222"/>
      <c r="M375" s="222"/>
      <c r="N375" s="222"/>
      <c r="O375" s="222"/>
      <c r="P375" s="222"/>
      <c r="Q375" s="222"/>
      <c r="R375" s="222"/>
      <c r="S375" s="222"/>
      <c r="T375" s="222"/>
      <c r="U375" s="222"/>
      <c r="V375" s="222"/>
      <c r="W375" s="222"/>
      <c r="X375" s="222"/>
      <c r="Y375" s="222"/>
      <c r="Z375" s="222"/>
      <c r="AA375" s="222"/>
      <c r="AB375" s="222"/>
      <c r="AC375" s="222"/>
      <c r="AD375" s="222"/>
      <c r="AE375" s="222"/>
      <c r="AF375" s="222"/>
      <c r="AG375" s="222"/>
      <c r="AH375" s="222"/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46"/>
      <c r="BH375" s="222"/>
      <c r="BI375" s="222"/>
      <c r="BJ375" s="222"/>
      <c r="BK375" s="222"/>
      <c r="BL375" s="222"/>
      <c r="BM375" s="222"/>
      <c r="BN375" s="222"/>
      <c r="BO375" s="222"/>
      <c r="BP375" s="222"/>
      <c r="BQ375" s="222"/>
      <c r="BR375" s="222"/>
      <c r="BS375" s="222"/>
      <c r="BT375" s="222"/>
      <c r="BU375" s="222"/>
      <c r="BV375" s="222"/>
      <c r="BW375" s="222"/>
      <c r="BX375" s="222"/>
      <c r="BY375" s="222"/>
      <c r="BZ375" s="222"/>
      <c r="CA375" s="222"/>
      <c r="CB375" s="222"/>
      <c r="CC375" s="222"/>
      <c r="CD375" s="222"/>
      <c r="CE375" s="223">
        <f t="shared" si="26"/>
        <v>1</v>
      </c>
    </row>
  </sheetData>
  <pageMargins left="0.75" right="0.75" top="1" bottom="1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4D3BD-8D51-43AF-AEA8-41517C2011C8}">
  <sheetPr>
    <tabColor rgb="FFFF0000"/>
  </sheetPr>
  <dimension ref="A1:P716"/>
  <sheetViews>
    <sheetView topLeftCell="A88" zoomScaleNormal="100" workbookViewId="0">
      <selection activeCell="M109" sqref="M109"/>
    </sheetView>
  </sheetViews>
  <sheetFormatPr defaultColWidth="10.90625" defaultRowHeight="13" x14ac:dyDescent="0.3"/>
  <cols>
    <col min="1" max="1" width="11.6328125" style="361" customWidth="1"/>
    <col min="2" max="2" width="29.1796875" style="361" bestFit="1" customWidth="1"/>
    <col min="3" max="3" width="9.6328125" style="235" hidden="1" customWidth="1"/>
    <col min="4" max="6" width="16.54296875" style="235" hidden="1" customWidth="1"/>
    <col min="7" max="7" width="17.1796875" style="235" hidden="1" customWidth="1"/>
    <col min="8" max="8" width="17.1796875" style="235" bestFit="1" customWidth="1"/>
    <col min="9" max="9" width="21.08984375" style="235" hidden="1" customWidth="1"/>
    <col min="10" max="10" width="13.54296875" style="235" hidden="1" customWidth="1"/>
    <col min="11" max="11" width="18.6328125" style="188" bestFit="1" customWidth="1"/>
    <col min="12" max="12" width="14.90625" style="366" bestFit="1" customWidth="1"/>
    <col min="13" max="13" width="15.7265625" bestFit="1" customWidth="1"/>
    <col min="14" max="14" width="15.08984375" bestFit="1" customWidth="1"/>
    <col min="15" max="15" width="26.90625" bestFit="1" customWidth="1"/>
    <col min="16" max="16" width="14.81640625" style="273" bestFit="1" customWidth="1"/>
  </cols>
  <sheetData>
    <row r="1" spans="1:12" x14ac:dyDescent="0.3">
      <c r="A1" s="361" t="s">
        <v>1113</v>
      </c>
    </row>
    <row r="2" spans="1:12" ht="14" x14ac:dyDescent="0.3">
      <c r="A2" s="362" t="s">
        <v>911</v>
      </c>
      <c r="B2" s="362" t="s">
        <v>912</v>
      </c>
      <c r="C2" s="236" t="s">
        <v>913</v>
      </c>
      <c r="D2" s="236" t="s">
        <v>914</v>
      </c>
      <c r="E2" s="236" t="s">
        <v>915</v>
      </c>
      <c r="F2" s="236" t="s">
        <v>916</v>
      </c>
      <c r="G2" s="236" t="s">
        <v>917</v>
      </c>
      <c r="H2" s="236" t="s">
        <v>918</v>
      </c>
    </row>
    <row r="3" spans="1:12" x14ac:dyDescent="0.3">
      <c r="A3" s="367" t="s">
        <v>0</v>
      </c>
      <c r="B3" s="367" t="s">
        <v>919</v>
      </c>
      <c r="C3" s="368">
        <v>0</v>
      </c>
      <c r="D3" s="368">
        <v>61902712.950000003</v>
      </c>
      <c r="E3" s="368">
        <v>61898652.950000003</v>
      </c>
      <c r="F3" s="368">
        <v>4060</v>
      </c>
      <c r="G3" s="368">
        <v>0</v>
      </c>
      <c r="H3" s="368">
        <v>4060</v>
      </c>
      <c r="I3" s="368"/>
      <c r="J3" s="368"/>
      <c r="K3" s="369" t="s">
        <v>1314</v>
      </c>
      <c r="L3" s="370" t="s">
        <v>1332</v>
      </c>
    </row>
    <row r="4" spans="1:12" x14ac:dyDescent="0.3">
      <c r="A4" s="367" t="s">
        <v>1</v>
      </c>
      <c r="B4" s="367" t="s">
        <v>920</v>
      </c>
      <c r="C4" s="368">
        <v>0</v>
      </c>
      <c r="D4" s="368">
        <v>369466.2</v>
      </c>
      <c r="E4" s="368">
        <v>321466.2</v>
      </c>
      <c r="F4" s="368">
        <v>48000</v>
      </c>
      <c r="G4" s="368">
        <v>0</v>
      </c>
      <c r="H4" s="368">
        <v>48000</v>
      </c>
      <c r="I4" s="368"/>
      <c r="J4" s="368"/>
      <c r="K4" s="369" t="s">
        <v>1314</v>
      </c>
      <c r="L4" s="370" t="s">
        <v>1332</v>
      </c>
    </row>
    <row r="5" spans="1:12" x14ac:dyDescent="0.3">
      <c r="A5" s="367" t="s">
        <v>2</v>
      </c>
      <c r="B5" s="367" t="s">
        <v>921</v>
      </c>
      <c r="C5" s="368">
        <v>0</v>
      </c>
      <c r="D5" s="368">
        <v>257369.15</v>
      </c>
      <c r="E5" s="368">
        <v>257369.15</v>
      </c>
      <c r="F5" s="368">
        <v>0</v>
      </c>
      <c r="G5" s="368">
        <v>0</v>
      </c>
      <c r="H5" s="368">
        <v>0</v>
      </c>
      <c r="I5" s="368"/>
      <c r="J5" s="368"/>
      <c r="K5" s="369" t="s">
        <v>1314</v>
      </c>
      <c r="L5" s="370" t="s">
        <v>1332</v>
      </c>
    </row>
    <row r="6" spans="1:12" x14ac:dyDescent="0.3">
      <c r="A6" s="367" t="s">
        <v>3</v>
      </c>
      <c r="B6" s="367" t="s">
        <v>922</v>
      </c>
      <c r="C6" s="368">
        <v>0</v>
      </c>
      <c r="D6" s="368">
        <v>19124726.440000001</v>
      </c>
      <c r="E6" s="368">
        <v>19124726.440000001</v>
      </c>
      <c r="F6" s="368">
        <v>0</v>
      </c>
      <c r="G6" s="368">
        <v>0</v>
      </c>
      <c r="H6" s="368">
        <v>0</v>
      </c>
      <c r="I6" s="368"/>
      <c r="J6" s="368"/>
      <c r="K6" s="369" t="s">
        <v>1314</v>
      </c>
      <c r="L6" s="370" t="s">
        <v>1332</v>
      </c>
    </row>
    <row r="7" spans="1:12" x14ac:dyDescent="0.3">
      <c r="A7" s="367" t="s">
        <v>4</v>
      </c>
      <c r="B7" s="367" t="s">
        <v>5</v>
      </c>
      <c r="C7" s="368">
        <v>0</v>
      </c>
      <c r="D7" s="368">
        <v>1871412838.6300001</v>
      </c>
      <c r="E7" s="368">
        <v>1867054665.49</v>
      </c>
      <c r="F7" s="368">
        <v>4358173.1399999997</v>
      </c>
      <c r="G7" s="368">
        <v>0</v>
      </c>
      <c r="H7" s="368">
        <v>4358173.1399999997</v>
      </c>
      <c r="I7" s="368"/>
      <c r="J7" s="368"/>
      <c r="K7" s="369" t="s">
        <v>1314</v>
      </c>
      <c r="L7" s="370" t="s">
        <v>1332</v>
      </c>
    </row>
    <row r="8" spans="1:12" x14ac:dyDescent="0.3">
      <c r="A8" s="367" t="s">
        <v>6</v>
      </c>
      <c r="B8" s="367" t="s">
        <v>7</v>
      </c>
      <c r="C8" s="368">
        <v>0</v>
      </c>
      <c r="D8" s="368">
        <v>9642.8700000000008</v>
      </c>
      <c r="E8" s="368">
        <v>164.34</v>
      </c>
      <c r="F8" s="368">
        <v>9478.5300000000007</v>
      </c>
      <c r="G8" s="368">
        <v>0</v>
      </c>
      <c r="H8" s="368">
        <v>9478.5300000000007</v>
      </c>
      <c r="I8" s="368"/>
      <c r="J8" s="368"/>
      <c r="K8" s="369" t="s">
        <v>1314</v>
      </c>
      <c r="L8" s="370" t="s">
        <v>1332</v>
      </c>
    </row>
    <row r="9" spans="1:12" x14ac:dyDescent="0.3">
      <c r="A9" s="367" t="s">
        <v>8</v>
      </c>
      <c r="B9" s="367" t="s">
        <v>923</v>
      </c>
      <c r="C9" s="368">
        <v>0</v>
      </c>
      <c r="D9" s="368">
        <v>979.07</v>
      </c>
      <c r="E9" s="368">
        <v>0</v>
      </c>
      <c r="F9" s="368">
        <v>979.07</v>
      </c>
      <c r="G9" s="368">
        <v>0</v>
      </c>
      <c r="H9" s="368">
        <v>979.07</v>
      </c>
      <c r="I9" s="368"/>
      <c r="J9" s="368"/>
      <c r="K9" s="369" t="s">
        <v>1314</v>
      </c>
      <c r="L9" s="370" t="s">
        <v>1332</v>
      </c>
    </row>
    <row r="10" spans="1:12" x14ac:dyDescent="0.3">
      <c r="A10" s="367" t="s">
        <v>9</v>
      </c>
      <c r="B10" s="367" t="s">
        <v>10</v>
      </c>
      <c r="C10" s="368">
        <v>0</v>
      </c>
      <c r="D10" s="368">
        <v>44224496.390000001</v>
      </c>
      <c r="E10" s="368">
        <v>44224496.390000001</v>
      </c>
      <c r="F10" s="368">
        <v>0</v>
      </c>
      <c r="G10" s="368">
        <v>0</v>
      </c>
      <c r="H10" s="368">
        <v>0</v>
      </c>
      <c r="I10" s="368"/>
      <c r="J10" s="368"/>
      <c r="K10" s="369" t="s">
        <v>1314</v>
      </c>
      <c r="L10" s="370" t="s">
        <v>1332</v>
      </c>
    </row>
    <row r="11" spans="1:12" x14ac:dyDescent="0.3">
      <c r="A11" s="367" t="s">
        <v>11</v>
      </c>
      <c r="B11" s="367" t="s">
        <v>12</v>
      </c>
      <c r="C11" s="368">
        <v>0</v>
      </c>
      <c r="D11" s="368">
        <v>64419.1</v>
      </c>
      <c r="E11" s="368">
        <v>64419.1</v>
      </c>
      <c r="F11" s="368">
        <v>0</v>
      </c>
      <c r="G11" s="368">
        <v>0</v>
      </c>
      <c r="H11" s="368">
        <v>0</v>
      </c>
      <c r="I11" s="368"/>
      <c r="J11" s="368"/>
      <c r="K11" s="369" t="s">
        <v>1314</v>
      </c>
      <c r="L11" s="370" t="s">
        <v>1332</v>
      </c>
    </row>
    <row r="12" spans="1:12" x14ac:dyDescent="0.3">
      <c r="A12" s="367" t="s">
        <v>13</v>
      </c>
      <c r="B12" s="367" t="s">
        <v>14</v>
      </c>
      <c r="C12" s="368">
        <v>0</v>
      </c>
      <c r="D12" s="368">
        <v>711503947.53999996</v>
      </c>
      <c r="E12" s="368">
        <v>711271088.92999995</v>
      </c>
      <c r="F12" s="368">
        <v>232858.61</v>
      </c>
      <c r="G12" s="368">
        <v>0</v>
      </c>
      <c r="H12" s="368">
        <v>232858.61</v>
      </c>
      <c r="I12" s="368"/>
      <c r="J12" s="368"/>
      <c r="K12" s="369" t="s">
        <v>1314</v>
      </c>
      <c r="L12" s="370" t="s">
        <v>1332</v>
      </c>
    </row>
    <row r="13" spans="1:12" x14ac:dyDescent="0.3">
      <c r="A13" s="367" t="s">
        <v>15</v>
      </c>
      <c r="B13" s="367" t="s">
        <v>16</v>
      </c>
      <c r="C13" s="368">
        <v>0</v>
      </c>
      <c r="D13" s="368">
        <v>79199821.980000004</v>
      </c>
      <c r="E13" s="368">
        <v>221580</v>
      </c>
      <c r="F13" s="368">
        <v>78978241.980000004</v>
      </c>
      <c r="G13" s="368">
        <v>0</v>
      </c>
      <c r="H13" s="368">
        <v>78978241.980000004</v>
      </c>
      <c r="I13" s="368"/>
      <c r="J13" s="368"/>
      <c r="K13" s="369" t="s">
        <v>1314</v>
      </c>
      <c r="L13" s="370" t="s">
        <v>1332</v>
      </c>
    </row>
    <row r="14" spans="1:12" x14ac:dyDescent="0.3">
      <c r="A14" s="367" t="s">
        <v>1322</v>
      </c>
      <c r="B14" s="367" t="s">
        <v>1321</v>
      </c>
      <c r="C14" s="368"/>
      <c r="D14" s="368"/>
      <c r="E14" s="368"/>
      <c r="F14" s="368"/>
      <c r="G14" s="368"/>
      <c r="H14" s="368">
        <v>5244206.5899999989</v>
      </c>
      <c r="I14" s="368"/>
      <c r="J14" s="368"/>
      <c r="K14" s="369" t="s">
        <v>1314</v>
      </c>
      <c r="L14" s="370" t="s">
        <v>1332</v>
      </c>
    </row>
    <row r="15" spans="1:12" x14ac:dyDescent="0.3">
      <c r="A15" s="367" t="s">
        <v>17</v>
      </c>
      <c r="B15" s="367" t="s">
        <v>18</v>
      </c>
      <c r="C15" s="368">
        <v>0</v>
      </c>
      <c r="D15" s="368">
        <v>34543612.079999998</v>
      </c>
      <c r="E15" s="368">
        <v>6635.19</v>
      </c>
      <c r="F15" s="368">
        <v>34536976.890000001</v>
      </c>
      <c r="G15" s="368">
        <v>0</v>
      </c>
      <c r="H15" s="368">
        <f>-5244206.59+34536976.89</f>
        <v>29292770.300000001</v>
      </c>
      <c r="I15" s="368"/>
      <c r="J15" s="368"/>
      <c r="K15" s="369" t="s">
        <v>1318</v>
      </c>
      <c r="L15" s="370" t="s">
        <v>1332</v>
      </c>
    </row>
    <row r="16" spans="1:12" x14ac:dyDescent="0.3">
      <c r="A16" s="367" t="s">
        <v>19</v>
      </c>
      <c r="B16" s="367" t="s">
        <v>20</v>
      </c>
      <c r="C16" s="368">
        <v>0</v>
      </c>
      <c r="D16" s="368">
        <v>689957025.23000002</v>
      </c>
      <c r="E16" s="368">
        <v>642500000</v>
      </c>
      <c r="F16" s="368">
        <v>47457025.229999997</v>
      </c>
      <c r="G16" s="368">
        <v>0</v>
      </c>
      <c r="H16" s="368">
        <v>47457025.229999997</v>
      </c>
      <c r="I16" s="368"/>
      <c r="J16" s="368"/>
      <c r="K16" s="369" t="s">
        <v>1318</v>
      </c>
      <c r="L16" s="370" t="s">
        <v>1332</v>
      </c>
    </row>
    <row r="17" spans="1:12" x14ac:dyDescent="0.3">
      <c r="A17" s="367" t="s">
        <v>21</v>
      </c>
      <c r="B17" s="367" t="s">
        <v>924</v>
      </c>
      <c r="C17" s="368">
        <v>0</v>
      </c>
      <c r="D17" s="368">
        <v>1367399310.6600001</v>
      </c>
      <c r="E17" s="368">
        <v>1358526142.0999999</v>
      </c>
      <c r="F17" s="368">
        <v>8873168.5600000005</v>
      </c>
      <c r="G17" s="368">
        <v>0</v>
      </c>
      <c r="H17" s="368">
        <v>8873168.5600000005</v>
      </c>
      <c r="I17" s="368"/>
      <c r="J17" s="368"/>
      <c r="K17" s="369" t="s">
        <v>915</v>
      </c>
      <c r="L17" s="370" t="s">
        <v>1332</v>
      </c>
    </row>
    <row r="18" spans="1:12" x14ac:dyDescent="0.3">
      <c r="A18" s="367" t="s">
        <v>22</v>
      </c>
      <c r="B18" s="367" t="s">
        <v>23</v>
      </c>
      <c r="C18" s="368">
        <v>0</v>
      </c>
      <c r="D18" s="368">
        <v>100899425.3</v>
      </c>
      <c r="E18" s="368">
        <v>100783891.5</v>
      </c>
      <c r="F18" s="368">
        <v>115533.8</v>
      </c>
      <c r="G18" s="368">
        <v>0</v>
      </c>
      <c r="H18" s="368">
        <v>115533.8</v>
      </c>
      <c r="I18" s="368"/>
      <c r="J18" s="368"/>
      <c r="K18" s="369" t="s">
        <v>1319</v>
      </c>
      <c r="L18" s="370" t="s">
        <v>1332</v>
      </c>
    </row>
    <row r="19" spans="1:12" x14ac:dyDescent="0.3">
      <c r="A19" s="367" t="s">
        <v>24</v>
      </c>
      <c r="B19" s="367" t="s">
        <v>25</v>
      </c>
      <c r="C19" s="368">
        <v>0</v>
      </c>
      <c r="D19" s="368">
        <v>11580387.32</v>
      </c>
      <c r="E19" s="368">
        <v>11580387.32</v>
      </c>
      <c r="F19" s="368">
        <v>0</v>
      </c>
      <c r="G19" s="368">
        <v>0</v>
      </c>
      <c r="H19" s="368">
        <v>0</v>
      </c>
      <c r="I19" s="368"/>
      <c r="J19" s="368"/>
      <c r="K19" s="369" t="s">
        <v>1319</v>
      </c>
      <c r="L19" s="370" t="s">
        <v>1332</v>
      </c>
    </row>
    <row r="20" spans="1:12" x14ac:dyDescent="0.3">
      <c r="A20" s="367" t="s">
        <v>26</v>
      </c>
      <c r="B20" s="367" t="s">
        <v>27</v>
      </c>
      <c r="C20" s="368">
        <v>0</v>
      </c>
      <c r="D20" s="368">
        <v>79746457.560000002</v>
      </c>
      <c r="E20" s="368">
        <v>79746457.560000002</v>
      </c>
      <c r="F20" s="368">
        <v>0</v>
      </c>
      <c r="G20" s="368">
        <v>0</v>
      </c>
      <c r="H20" s="368">
        <v>0</v>
      </c>
      <c r="I20" s="368"/>
      <c r="J20" s="368"/>
      <c r="K20" s="369" t="s">
        <v>1319</v>
      </c>
      <c r="L20" s="370" t="s">
        <v>1332</v>
      </c>
    </row>
    <row r="21" spans="1:12" x14ac:dyDescent="0.3">
      <c r="A21" s="367" t="s">
        <v>28</v>
      </c>
      <c r="B21" s="367" t="s">
        <v>29</v>
      </c>
      <c r="C21" s="368">
        <v>0</v>
      </c>
      <c r="D21" s="368">
        <v>3300040.2</v>
      </c>
      <c r="E21" s="368">
        <v>3300040.2</v>
      </c>
      <c r="F21" s="368">
        <v>0</v>
      </c>
      <c r="G21" s="368">
        <v>0</v>
      </c>
      <c r="H21" s="368">
        <v>0</v>
      </c>
      <c r="I21" s="368"/>
      <c r="J21" s="368"/>
      <c r="K21" s="369" t="s">
        <v>1319</v>
      </c>
      <c r="L21" s="370" t="s">
        <v>1332</v>
      </c>
    </row>
    <row r="22" spans="1:12" x14ac:dyDescent="0.3">
      <c r="A22" s="367" t="s">
        <v>30</v>
      </c>
      <c r="B22" s="367" t="s">
        <v>31</v>
      </c>
      <c r="C22" s="368">
        <v>0</v>
      </c>
      <c r="D22" s="368">
        <v>42696483</v>
      </c>
      <c r="E22" s="368">
        <v>42690483</v>
      </c>
      <c r="F22" s="368">
        <v>6000</v>
      </c>
      <c r="G22" s="368">
        <v>0</v>
      </c>
      <c r="H22" s="368">
        <v>6000</v>
      </c>
      <c r="I22" s="368"/>
      <c r="J22" s="368"/>
      <c r="K22" s="369" t="s">
        <v>1319</v>
      </c>
      <c r="L22" s="370" t="s">
        <v>1332</v>
      </c>
    </row>
    <row r="23" spans="1:12" x14ac:dyDescent="0.3">
      <c r="A23" s="367" t="s">
        <v>32</v>
      </c>
      <c r="B23" s="367" t="s">
        <v>33</v>
      </c>
      <c r="C23" s="368">
        <v>0</v>
      </c>
      <c r="D23" s="368">
        <v>12788692.640000001</v>
      </c>
      <c r="E23" s="368">
        <v>9685985.8399999999</v>
      </c>
      <c r="F23" s="368">
        <v>3102706.8</v>
      </c>
      <c r="G23" s="368">
        <v>0</v>
      </c>
      <c r="H23" s="368">
        <v>3102706.8</v>
      </c>
      <c r="I23" s="368" t="s">
        <v>1201</v>
      </c>
      <c r="J23" s="368"/>
      <c r="K23" s="369" t="s">
        <v>1319</v>
      </c>
      <c r="L23" s="370" t="s">
        <v>1332</v>
      </c>
    </row>
    <row r="24" spans="1:12" x14ac:dyDescent="0.3">
      <c r="A24" s="367" t="s">
        <v>34</v>
      </c>
      <c r="B24" s="367" t="s">
        <v>35</v>
      </c>
      <c r="C24" s="368">
        <v>0</v>
      </c>
      <c r="D24" s="368">
        <v>1152146</v>
      </c>
      <c r="E24" s="368">
        <v>1011146</v>
      </c>
      <c r="F24" s="368">
        <v>141000</v>
      </c>
      <c r="G24" s="368">
        <v>0</v>
      </c>
      <c r="H24" s="368">
        <v>141000</v>
      </c>
      <c r="I24" s="368" t="s">
        <v>1201</v>
      </c>
      <c r="J24" s="368"/>
      <c r="K24" s="369" t="s">
        <v>1319</v>
      </c>
      <c r="L24" s="370" t="s">
        <v>1332</v>
      </c>
    </row>
    <row r="25" spans="1:12" x14ac:dyDescent="0.3">
      <c r="A25" s="367" t="s">
        <v>1114</v>
      </c>
      <c r="B25" s="367" t="s">
        <v>1115</v>
      </c>
      <c r="C25" s="368">
        <v>0</v>
      </c>
      <c r="D25" s="368">
        <v>75799.81</v>
      </c>
      <c r="E25" s="368">
        <v>75799.81</v>
      </c>
      <c r="F25" s="368">
        <v>0</v>
      </c>
      <c r="G25" s="368">
        <v>0</v>
      </c>
      <c r="H25" s="368">
        <v>0</v>
      </c>
      <c r="I25" s="368" t="s">
        <v>1201</v>
      </c>
      <c r="J25" s="368"/>
      <c r="K25" s="369" t="s">
        <v>1319</v>
      </c>
      <c r="L25" s="370" t="s">
        <v>1332</v>
      </c>
    </row>
    <row r="26" spans="1:12" x14ac:dyDescent="0.3">
      <c r="A26" s="367" t="s">
        <v>36</v>
      </c>
      <c r="B26" s="367" t="s">
        <v>37</v>
      </c>
      <c r="C26" s="368">
        <v>0</v>
      </c>
      <c r="D26" s="368">
        <v>175588705.28</v>
      </c>
      <c r="E26" s="368">
        <v>160546715.69</v>
      </c>
      <c r="F26" s="368">
        <v>15041989.59</v>
      </c>
      <c r="G26" s="368">
        <v>0</v>
      </c>
      <c r="H26" s="368">
        <v>15041989.59</v>
      </c>
      <c r="I26" s="368" t="s">
        <v>1201</v>
      </c>
      <c r="J26" s="368"/>
      <c r="K26" s="369" t="s">
        <v>1319</v>
      </c>
      <c r="L26" s="370" t="s">
        <v>1332</v>
      </c>
    </row>
    <row r="27" spans="1:12" x14ac:dyDescent="0.3">
      <c r="A27" s="367" t="s">
        <v>38</v>
      </c>
      <c r="B27" s="367" t="s">
        <v>39</v>
      </c>
      <c r="C27" s="368">
        <v>0</v>
      </c>
      <c r="D27" s="368">
        <v>11915679.16</v>
      </c>
      <c r="E27" s="368">
        <v>11915679.16</v>
      </c>
      <c r="F27" s="368">
        <v>0</v>
      </c>
      <c r="G27" s="368">
        <v>0</v>
      </c>
      <c r="H27" s="368">
        <v>0</v>
      </c>
      <c r="I27" s="368" t="s">
        <v>1201</v>
      </c>
      <c r="J27" s="368"/>
      <c r="K27" s="369" t="s">
        <v>1319</v>
      </c>
      <c r="L27" s="370" t="s">
        <v>1332</v>
      </c>
    </row>
    <row r="28" spans="1:12" x14ac:dyDescent="0.3">
      <c r="A28" s="367" t="s">
        <v>40</v>
      </c>
      <c r="B28" s="367" t="s">
        <v>41</v>
      </c>
      <c r="C28" s="368">
        <v>0</v>
      </c>
      <c r="D28" s="368">
        <v>9818795.5600000005</v>
      </c>
      <c r="E28" s="368">
        <v>7154876.4800000004</v>
      </c>
      <c r="F28" s="368">
        <v>2663919.08</v>
      </c>
      <c r="G28" s="368">
        <v>0</v>
      </c>
      <c r="H28" s="368">
        <v>2663919.08</v>
      </c>
      <c r="I28" s="368" t="s">
        <v>1201</v>
      </c>
      <c r="J28" s="368"/>
      <c r="K28" s="369" t="s">
        <v>1319</v>
      </c>
      <c r="L28" s="370" t="s">
        <v>1332</v>
      </c>
    </row>
    <row r="29" spans="1:12" x14ac:dyDescent="0.3">
      <c r="A29" s="367" t="s">
        <v>42</v>
      </c>
      <c r="B29" s="367" t="s">
        <v>43</v>
      </c>
      <c r="C29" s="368">
        <v>0</v>
      </c>
      <c r="D29" s="368">
        <v>39650355.729999997</v>
      </c>
      <c r="E29" s="368">
        <v>195167.92</v>
      </c>
      <c r="F29" s="368">
        <v>39455187.810000002</v>
      </c>
      <c r="G29" s="368">
        <v>0</v>
      </c>
      <c r="H29" s="368">
        <v>39455187.810000002</v>
      </c>
      <c r="I29" s="368" t="s">
        <v>1202</v>
      </c>
      <c r="J29" s="368"/>
      <c r="K29" s="369" t="s">
        <v>1320</v>
      </c>
      <c r="L29" s="370" t="s">
        <v>1332</v>
      </c>
    </row>
    <row r="30" spans="1:12" x14ac:dyDescent="0.3">
      <c r="A30" s="367" t="s">
        <v>44</v>
      </c>
      <c r="B30" s="367" t="s">
        <v>45</v>
      </c>
      <c r="C30" s="368">
        <v>0</v>
      </c>
      <c r="D30" s="368">
        <v>1764562355.78</v>
      </c>
      <c r="E30" s="368">
        <v>0</v>
      </c>
      <c r="F30" s="368">
        <v>1764562355.78</v>
      </c>
      <c r="G30" s="368">
        <v>0</v>
      </c>
      <c r="H30" s="368">
        <v>1764562355.78</v>
      </c>
      <c r="I30" s="368" t="s">
        <v>925</v>
      </c>
      <c r="J30" s="368"/>
      <c r="K30" s="369" t="s">
        <v>1315</v>
      </c>
      <c r="L30" s="370" t="s">
        <v>1332</v>
      </c>
    </row>
    <row r="31" spans="1:12" x14ac:dyDescent="0.3">
      <c r="A31" s="367" t="s">
        <v>47</v>
      </c>
      <c r="B31" s="367" t="s">
        <v>48</v>
      </c>
      <c r="C31" s="368">
        <v>0</v>
      </c>
      <c r="D31" s="368">
        <v>712042977.57000005</v>
      </c>
      <c r="E31" s="368">
        <v>0</v>
      </c>
      <c r="F31" s="368">
        <v>712042977.57000005</v>
      </c>
      <c r="G31" s="368">
        <v>0</v>
      </c>
      <c r="H31" s="368">
        <v>712042977.57000005</v>
      </c>
      <c r="I31" s="368" t="s">
        <v>1027</v>
      </c>
      <c r="J31" s="368"/>
      <c r="K31" s="369" t="s">
        <v>1315</v>
      </c>
      <c r="L31" s="370" t="s">
        <v>1332</v>
      </c>
    </row>
    <row r="32" spans="1:12" x14ac:dyDescent="0.3">
      <c r="A32" s="367" t="s">
        <v>50</v>
      </c>
      <c r="B32" s="367" t="s">
        <v>51</v>
      </c>
      <c r="C32" s="368">
        <v>0</v>
      </c>
      <c r="D32" s="368">
        <v>599888141.05999994</v>
      </c>
      <c r="E32" s="368">
        <v>0</v>
      </c>
      <c r="F32" s="368">
        <v>599888141.05999994</v>
      </c>
      <c r="G32" s="368">
        <v>0</v>
      </c>
      <c r="H32" s="368">
        <v>599888141.05999994</v>
      </c>
      <c r="I32" s="368" t="s">
        <v>1027</v>
      </c>
      <c r="J32" s="368"/>
      <c r="K32" s="369" t="s">
        <v>1315</v>
      </c>
      <c r="L32" s="370" t="s">
        <v>1332</v>
      </c>
    </row>
    <row r="33" spans="1:12" x14ac:dyDescent="0.3">
      <c r="A33" s="367" t="s">
        <v>52</v>
      </c>
      <c r="B33" s="367" t="s">
        <v>53</v>
      </c>
      <c r="C33" s="368">
        <v>0</v>
      </c>
      <c r="D33" s="368">
        <v>504096994.30000001</v>
      </c>
      <c r="E33" s="368">
        <v>0</v>
      </c>
      <c r="F33" s="368">
        <v>504096994.30000001</v>
      </c>
      <c r="G33" s="368">
        <v>0</v>
      </c>
      <c r="H33" s="368">
        <v>504096994.30000001</v>
      </c>
      <c r="I33" s="368" t="s">
        <v>925</v>
      </c>
      <c r="J33" s="368"/>
      <c r="K33" s="369" t="s">
        <v>1315</v>
      </c>
      <c r="L33" s="370" t="s">
        <v>1332</v>
      </c>
    </row>
    <row r="34" spans="1:12" x14ac:dyDescent="0.3">
      <c r="A34" s="367" t="s">
        <v>54</v>
      </c>
      <c r="B34" s="367" t="s">
        <v>55</v>
      </c>
      <c r="C34" s="368">
        <v>0</v>
      </c>
      <c r="D34" s="368">
        <v>16791473.18</v>
      </c>
      <c r="E34" s="368">
        <v>0</v>
      </c>
      <c r="F34" s="368">
        <v>16791473.18</v>
      </c>
      <c r="G34" s="368">
        <v>0</v>
      </c>
      <c r="H34" s="368">
        <v>16791473.18</v>
      </c>
      <c r="I34" s="368" t="s">
        <v>925</v>
      </c>
      <c r="J34" s="368"/>
      <c r="K34" s="369" t="s">
        <v>1315</v>
      </c>
      <c r="L34" s="370" t="s">
        <v>1332</v>
      </c>
    </row>
    <row r="35" spans="1:12" x14ac:dyDescent="0.3">
      <c r="A35" s="367" t="s">
        <v>56</v>
      </c>
      <c r="B35" s="367" t="s">
        <v>57</v>
      </c>
      <c r="C35" s="368">
        <v>0</v>
      </c>
      <c r="D35" s="368">
        <v>28421799.890000001</v>
      </c>
      <c r="E35" s="368">
        <v>0</v>
      </c>
      <c r="F35" s="368">
        <v>28421799.890000001</v>
      </c>
      <c r="G35" s="368">
        <v>0</v>
      </c>
      <c r="H35" s="368">
        <v>28421799.890000001</v>
      </c>
      <c r="I35" s="368" t="s">
        <v>1027</v>
      </c>
      <c r="J35" s="368"/>
      <c r="K35" s="369" t="s">
        <v>1315</v>
      </c>
      <c r="L35" s="370" t="s">
        <v>1332</v>
      </c>
    </row>
    <row r="36" spans="1:12" x14ac:dyDescent="0.3">
      <c r="A36" s="367" t="s">
        <v>58</v>
      </c>
      <c r="B36" s="367" t="s">
        <v>59</v>
      </c>
      <c r="C36" s="368">
        <v>0</v>
      </c>
      <c r="D36" s="368">
        <v>76684531.390000001</v>
      </c>
      <c r="E36" s="368">
        <v>0</v>
      </c>
      <c r="F36" s="368">
        <v>76684531.390000001</v>
      </c>
      <c r="G36" s="368">
        <v>0</v>
      </c>
      <c r="H36" s="368">
        <v>76684531.390000001</v>
      </c>
      <c r="I36" s="368" t="s">
        <v>1027</v>
      </c>
      <c r="J36" s="368"/>
      <c r="K36" s="369" t="s">
        <v>1315</v>
      </c>
      <c r="L36" s="370" t="s">
        <v>1332</v>
      </c>
    </row>
    <row r="37" spans="1:12" x14ac:dyDescent="0.3">
      <c r="A37" s="367" t="s">
        <v>60</v>
      </c>
      <c r="B37" s="367" t="s">
        <v>61</v>
      </c>
      <c r="C37" s="368">
        <v>0</v>
      </c>
      <c r="D37" s="368">
        <v>12366776.09</v>
      </c>
      <c r="E37" s="368">
        <v>0</v>
      </c>
      <c r="F37" s="368">
        <v>12366776.09</v>
      </c>
      <c r="G37" s="368">
        <v>0</v>
      </c>
      <c r="H37" s="368">
        <v>12366776.09</v>
      </c>
      <c r="I37" s="368" t="s">
        <v>1027</v>
      </c>
      <c r="J37" s="368"/>
      <c r="K37" s="369" t="s">
        <v>1315</v>
      </c>
      <c r="L37" s="370" t="s">
        <v>1332</v>
      </c>
    </row>
    <row r="38" spans="1:12" x14ac:dyDescent="0.3">
      <c r="A38" s="367" t="s">
        <v>62</v>
      </c>
      <c r="B38" s="367" t="s">
        <v>63</v>
      </c>
      <c r="C38" s="368">
        <v>0</v>
      </c>
      <c r="D38" s="368">
        <v>68186046.739999995</v>
      </c>
      <c r="E38" s="368">
        <v>0</v>
      </c>
      <c r="F38" s="368">
        <v>68186046.739999995</v>
      </c>
      <c r="G38" s="368">
        <v>0</v>
      </c>
      <c r="H38" s="368">
        <v>68186046.739999995</v>
      </c>
      <c r="I38" s="368" t="s">
        <v>1027</v>
      </c>
      <c r="J38" s="368"/>
      <c r="K38" s="369" t="s">
        <v>1315</v>
      </c>
      <c r="L38" s="370" t="s">
        <v>1332</v>
      </c>
    </row>
    <row r="39" spans="1:12" x14ac:dyDescent="0.3">
      <c r="A39" s="367" t="s">
        <v>64</v>
      </c>
      <c r="B39" s="367" t="s">
        <v>65</v>
      </c>
      <c r="C39" s="368">
        <v>0</v>
      </c>
      <c r="D39" s="368">
        <v>497303320.56999999</v>
      </c>
      <c r="E39" s="368">
        <v>0</v>
      </c>
      <c r="F39" s="368">
        <v>497303320.56999999</v>
      </c>
      <c r="G39" s="368">
        <v>0</v>
      </c>
      <c r="H39" s="368">
        <v>497303320.56999999</v>
      </c>
      <c r="I39" s="368" t="s">
        <v>1027</v>
      </c>
      <c r="J39" s="368"/>
      <c r="K39" s="369" t="s">
        <v>1315</v>
      </c>
      <c r="L39" s="370" t="s">
        <v>1332</v>
      </c>
    </row>
    <row r="40" spans="1:12" x14ac:dyDescent="0.3">
      <c r="A40" s="367" t="s">
        <v>66</v>
      </c>
      <c r="B40" s="367" t="s">
        <v>67</v>
      </c>
      <c r="C40" s="368">
        <v>0</v>
      </c>
      <c r="D40" s="368">
        <v>6203413.1399999997</v>
      </c>
      <c r="E40" s="368">
        <v>0</v>
      </c>
      <c r="F40" s="368">
        <v>6203413.1399999997</v>
      </c>
      <c r="G40" s="368">
        <v>0</v>
      </c>
      <c r="H40" s="368">
        <v>6203413.1399999997</v>
      </c>
      <c r="I40" s="368" t="s">
        <v>1027</v>
      </c>
      <c r="J40" s="368"/>
      <c r="K40" s="369" t="s">
        <v>1315</v>
      </c>
      <c r="L40" s="370" t="s">
        <v>1332</v>
      </c>
    </row>
    <row r="41" spans="1:12" x14ac:dyDescent="0.3">
      <c r="A41" s="367" t="s">
        <v>68</v>
      </c>
      <c r="B41" s="367" t="s">
        <v>69</v>
      </c>
      <c r="C41" s="368">
        <v>0</v>
      </c>
      <c r="D41" s="368">
        <v>521653847.97000003</v>
      </c>
      <c r="E41" s="368">
        <v>0</v>
      </c>
      <c r="F41" s="368">
        <v>521653847.97000003</v>
      </c>
      <c r="G41" s="368">
        <v>0</v>
      </c>
      <c r="H41" s="368">
        <v>521653847.97000003</v>
      </c>
      <c r="I41" s="368" t="s">
        <v>925</v>
      </c>
      <c r="J41" s="368"/>
      <c r="K41" s="369" t="s">
        <v>1315</v>
      </c>
      <c r="L41" s="370" t="s">
        <v>1332</v>
      </c>
    </row>
    <row r="42" spans="1:12" x14ac:dyDescent="0.3">
      <c r="A42" s="367" t="s">
        <v>70</v>
      </c>
      <c r="B42" s="367" t="s">
        <v>71</v>
      </c>
      <c r="C42" s="368">
        <v>0</v>
      </c>
      <c r="D42" s="368">
        <v>2189398.56</v>
      </c>
      <c r="E42" s="368">
        <v>0</v>
      </c>
      <c r="F42" s="368">
        <v>2189398.56</v>
      </c>
      <c r="G42" s="368">
        <v>0</v>
      </c>
      <c r="H42" s="368">
        <v>2189398.56</v>
      </c>
      <c r="I42" s="368" t="s">
        <v>1027</v>
      </c>
      <c r="J42" s="368"/>
      <c r="K42" s="369" t="s">
        <v>1315</v>
      </c>
      <c r="L42" s="370" t="s">
        <v>1332</v>
      </c>
    </row>
    <row r="43" spans="1:12" x14ac:dyDescent="0.3">
      <c r="A43" s="367" t="s">
        <v>72</v>
      </c>
      <c r="B43" s="367" t="s">
        <v>73</v>
      </c>
      <c r="C43" s="368">
        <v>0</v>
      </c>
      <c r="D43" s="368">
        <v>13786753.609999999</v>
      </c>
      <c r="E43" s="368">
        <v>0</v>
      </c>
      <c r="F43" s="368">
        <v>13786753.609999999</v>
      </c>
      <c r="G43" s="368">
        <v>0</v>
      </c>
      <c r="H43" s="368">
        <v>13786753.609999999</v>
      </c>
      <c r="I43" s="368" t="s">
        <v>1027</v>
      </c>
      <c r="J43" s="368"/>
      <c r="K43" s="369" t="s">
        <v>1315</v>
      </c>
      <c r="L43" s="370" t="s">
        <v>1332</v>
      </c>
    </row>
    <row r="44" spans="1:12" x14ac:dyDescent="0.3">
      <c r="A44" s="367" t="s">
        <v>74</v>
      </c>
      <c r="B44" s="367" t="s">
        <v>75</v>
      </c>
      <c r="C44" s="368">
        <v>0</v>
      </c>
      <c r="D44" s="368">
        <v>25995739.98</v>
      </c>
      <c r="E44" s="368">
        <v>0</v>
      </c>
      <c r="F44" s="368">
        <v>25995739.98</v>
      </c>
      <c r="G44" s="368">
        <v>0</v>
      </c>
      <c r="H44" s="368">
        <v>25995739.98</v>
      </c>
      <c r="I44" s="368" t="s">
        <v>1027</v>
      </c>
      <c r="J44" s="368"/>
      <c r="K44" s="369" t="s">
        <v>1315</v>
      </c>
      <c r="L44" s="370" t="s">
        <v>1332</v>
      </c>
    </row>
    <row r="45" spans="1:12" x14ac:dyDescent="0.3">
      <c r="A45" s="367" t="s">
        <v>76</v>
      </c>
      <c r="B45" s="367" t="s">
        <v>77</v>
      </c>
      <c r="C45" s="368">
        <v>0</v>
      </c>
      <c r="D45" s="368">
        <v>9809946.6400000006</v>
      </c>
      <c r="E45" s="368">
        <v>0</v>
      </c>
      <c r="F45" s="368">
        <v>9809946.6400000006</v>
      </c>
      <c r="G45" s="368">
        <v>0</v>
      </c>
      <c r="H45" s="368">
        <v>9809946.6400000006</v>
      </c>
      <c r="I45" s="368" t="s">
        <v>1027</v>
      </c>
      <c r="J45" s="368"/>
      <c r="K45" s="369" t="s">
        <v>1315</v>
      </c>
      <c r="L45" s="370" t="s">
        <v>1332</v>
      </c>
    </row>
    <row r="46" spans="1:12" x14ac:dyDescent="0.3">
      <c r="A46" s="367" t="s">
        <v>78</v>
      </c>
      <c r="B46" s="367" t="s">
        <v>79</v>
      </c>
      <c r="C46" s="368">
        <v>0</v>
      </c>
      <c r="D46" s="368">
        <v>44496100.740000002</v>
      </c>
      <c r="E46" s="368">
        <v>0</v>
      </c>
      <c r="F46" s="368">
        <v>44496100.740000002</v>
      </c>
      <c r="G46" s="368">
        <v>0</v>
      </c>
      <c r="H46" s="368">
        <v>44496100.740000002</v>
      </c>
      <c r="I46" s="368" t="s">
        <v>1027</v>
      </c>
      <c r="J46" s="368"/>
      <c r="K46" s="369" t="s">
        <v>1315</v>
      </c>
      <c r="L46" s="370" t="s">
        <v>1332</v>
      </c>
    </row>
    <row r="47" spans="1:12" x14ac:dyDescent="0.3">
      <c r="A47" s="367" t="s">
        <v>80</v>
      </c>
      <c r="B47" s="367" t="s">
        <v>81</v>
      </c>
      <c r="C47" s="368">
        <v>0</v>
      </c>
      <c r="D47" s="368">
        <v>17751664.460000001</v>
      </c>
      <c r="E47" s="368">
        <v>0</v>
      </c>
      <c r="F47" s="368">
        <v>17751664.460000001</v>
      </c>
      <c r="G47" s="368">
        <v>0</v>
      </c>
      <c r="H47" s="368">
        <v>17751664.460000001</v>
      </c>
      <c r="I47" s="368" t="s">
        <v>1027</v>
      </c>
      <c r="J47" s="368"/>
      <c r="K47" s="369" t="s">
        <v>1315</v>
      </c>
      <c r="L47" s="370" t="s">
        <v>1332</v>
      </c>
    </row>
    <row r="48" spans="1:12" x14ac:dyDescent="0.3">
      <c r="A48" s="367" t="s">
        <v>82</v>
      </c>
      <c r="B48" s="367" t="s">
        <v>83</v>
      </c>
      <c r="C48" s="368">
        <v>0</v>
      </c>
      <c r="D48" s="368">
        <v>7799439.0499999998</v>
      </c>
      <c r="E48" s="368">
        <v>0</v>
      </c>
      <c r="F48" s="368">
        <v>7799439.0499999998</v>
      </c>
      <c r="G48" s="368">
        <v>0</v>
      </c>
      <c r="H48" s="368">
        <v>7799439.0499999998</v>
      </c>
      <c r="I48" s="368" t="s">
        <v>1027</v>
      </c>
      <c r="J48" s="368"/>
      <c r="K48" s="369" t="s">
        <v>1315</v>
      </c>
      <c r="L48" s="370" t="s">
        <v>1332</v>
      </c>
    </row>
    <row r="49" spans="1:12" x14ac:dyDescent="0.3">
      <c r="A49" s="367" t="s">
        <v>84</v>
      </c>
      <c r="B49" s="367" t="s">
        <v>85</v>
      </c>
      <c r="C49" s="368">
        <v>0</v>
      </c>
      <c r="D49" s="368">
        <v>14545883.42</v>
      </c>
      <c r="E49" s="368">
        <v>0</v>
      </c>
      <c r="F49" s="368">
        <v>14545883.42</v>
      </c>
      <c r="G49" s="368">
        <v>0</v>
      </c>
      <c r="H49" s="368">
        <v>14545883.42</v>
      </c>
      <c r="I49" s="368" t="s">
        <v>1027</v>
      </c>
      <c r="J49" s="368"/>
      <c r="K49" s="369" t="s">
        <v>1315</v>
      </c>
      <c r="L49" s="370" t="s">
        <v>1332</v>
      </c>
    </row>
    <row r="50" spans="1:12" x14ac:dyDescent="0.3">
      <c r="A50" s="367" t="s">
        <v>86</v>
      </c>
      <c r="B50" s="367" t="s">
        <v>87</v>
      </c>
      <c r="C50" s="368">
        <v>0</v>
      </c>
      <c r="D50" s="368">
        <v>1337592.1200000001</v>
      </c>
      <c r="E50" s="368">
        <v>0</v>
      </c>
      <c r="F50" s="368">
        <v>1337592.1200000001</v>
      </c>
      <c r="G50" s="368">
        <v>0</v>
      </c>
      <c r="H50" s="368">
        <v>1337592.1200000001</v>
      </c>
      <c r="I50" s="368" t="s">
        <v>1027</v>
      </c>
      <c r="J50" s="368"/>
      <c r="K50" s="369" t="s">
        <v>1315</v>
      </c>
      <c r="L50" s="370" t="s">
        <v>1332</v>
      </c>
    </row>
    <row r="51" spans="1:12" x14ac:dyDescent="0.3">
      <c r="A51" s="367" t="s">
        <v>88</v>
      </c>
      <c r="B51" s="367" t="s">
        <v>89</v>
      </c>
      <c r="C51" s="368">
        <v>0</v>
      </c>
      <c r="D51" s="368">
        <v>5272427.1399999997</v>
      </c>
      <c r="E51" s="368">
        <v>0</v>
      </c>
      <c r="F51" s="368">
        <v>5272427.1399999997</v>
      </c>
      <c r="G51" s="368">
        <v>0</v>
      </c>
      <c r="H51" s="368">
        <v>5272427.1399999997</v>
      </c>
      <c r="I51" s="368" t="s">
        <v>1027</v>
      </c>
      <c r="J51" s="368"/>
      <c r="K51" s="369" t="s">
        <v>1315</v>
      </c>
      <c r="L51" s="370" t="s">
        <v>1332</v>
      </c>
    </row>
    <row r="52" spans="1:12" x14ac:dyDescent="0.3">
      <c r="A52" s="367" t="s">
        <v>90</v>
      </c>
      <c r="B52" s="367" t="s">
        <v>91</v>
      </c>
      <c r="C52" s="368">
        <v>0</v>
      </c>
      <c r="D52" s="368">
        <v>7367070.5099999998</v>
      </c>
      <c r="E52" s="368">
        <v>0</v>
      </c>
      <c r="F52" s="368">
        <v>7367070.5099999998</v>
      </c>
      <c r="G52" s="368">
        <v>0</v>
      </c>
      <c r="H52" s="368">
        <v>7367070.5099999998</v>
      </c>
      <c r="I52" s="368"/>
      <c r="J52" s="368"/>
      <c r="K52" s="369" t="s">
        <v>1315</v>
      </c>
      <c r="L52" s="370" t="s">
        <v>1332</v>
      </c>
    </row>
    <row r="53" spans="1:12" x14ac:dyDescent="0.3">
      <c r="A53" s="367" t="s">
        <v>92</v>
      </c>
      <c r="B53" s="367" t="s">
        <v>93</v>
      </c>
      <c r="C53" s="368">
        <v>0</v>
      </c>
      <c r="D53" s="368">
        <v>228403663.21000001</v>
      </c>
      <c r="E53" s="368">
        <v>0</v>
      </c>
      <c r="F53" s="368">
        <v>228403663.21000001</v>
      </c>
      <c r="G53" s="368">
        <v>0</v>
      </c>
      <c r="H53" s="368">
        <v>228403663.21000001</v>
      </c>
      <c r="I53" s="368"/>
      <c r="J53" s="368"/>
      <c r="K53" s="369" t="s">
        <v>1315</v>
      </c>
      <c r="L53" s="370" t="s">
        <v>1332</v>
      </c>
    </row>
    <row r="54" spans="1:12" x14ac:dyDescent="0.3">
      <c r="A54" s="367" t="s">
        <v>94</v>
      </c>
      <c r="B54" s="367" t="s">
        <v>95</v>
      </c>
      <c r="C54" s="368">
        <v>0</v>
      </c>
      <c r="D54" s="368">
        <v>346468430.36000001</v>
      </c>
      <c r="E54" s="368">
        <v>0</v>
      </c>
      <c r="F54" s="368">
        <v>346468430.36000001</v>
      </c>
      <c r="G54" s="368">
        <v>0</v>
      </c>
      <c r="H54" s="368">
        <v>346468430.36000001</v>
      </c>
      <c r="I54" s="368"/>
      <c r="J54" s="368"/>
      <c r="K54" s="369" t="s">
        <v>1315</v>
      </c>
      <c r="L54" s="370" t="s">
        <v>1332</v>
      </c>
    </row>
    <row r="55" spans="1:12" x14ac:dyDescent="0.3">
      <c r="A55" s="367" t="s">
        <v>96</v>
      </c>
      <c r="B55" s="367" t="s">
        <v>97</v>
      </c>
      <c r="C55" s="368">
        <v>0</v>
      </c>
      <c r="D55" s="368">
        <v>1043268432.01</v>
      </c>
      <c r="E55" s="368">
        <v>0</v>
      </c>
      <c r="F55" s="368">
        <v>1043268432.01</v>
      </c>
      <c r="G55" s="368">
        <v>0</v>
      </c>
      <c r="H55" s="368">
        <v>1043268432.01</v>
      </c>
      <c r="I55" s="368"/>
      <c r="J55" s="368"/>
      <c r="K55" s="369" t="s">
        <v>1315</v>
      </c>
      <c r="L55" s="370" t="s">
        <v>1332</v>
      </c>
    </row>
    <row r="56" spans="1:12" x14ac:dyDescent="0.3">
      <c r="A56" s="367" t="s">
        <v>99</v>
      </c>
      <c r="B56" s="367" t="s">
        <v>100</v>
      </c>
      <c r="C56" s="368">
        <v>0</v>
      </c>
      <c r="D56" s="368">
        <v>96713196.780000001</v>
      </c>
      <c r="E56" s="368">
        <v>10271074.75</v>
      </c>
      <c r="F56" s="368">
        <v>86442122.030000001</v>
      </c>
      <c r="G56" s="368">
        <v>0</v>
      </c>
      <c r="H56" s="368">
        <v>86442122.030000001</v>
      </c>
      <c r="I56" s="368"/>
      <c r="J56" s="368"/>
      <c r="K56" s="369" t="s">
        <v>1315</v>
      </c>
      <c r="L56" s="370" t="s">
        <v>1332</v>
      </c>
    </row>
    <row r="57" spans="1:12" x14ac:dyDescent="0.3">
      <c r="A57" s="367" t="s">
        <v>102</v>
      </c>
      <c r="B57" s="367" t="s">
        <v>103</v>
      </c>
      <c r="C57" s="368">
        <v>0</v>
      </c>
      <c r="D57" s="368">
        <v>9707633.9700000007</v>
      </c>
      <c r="E57" s="368">
        <v>0</v>
      </c>
      <c r="F57" s="368">
        <v>9707633.9700000007</v>
      </c>
      <c r="G57" s="368">
        <v>0</v>
      </c>
      <c r="H57" s="368">
        <v>9707633.9700000007</v>
      </c>
      <c r="I57" s="368"/>
      <c r="J57" s="368"/>
      <c r="K57" s="369" t="s">
        <v>1315</v>
      </c>
      <c r="L57" s="370" t="s">
        <v>1332</v>
      </c>
    </row>
    <row r="58" spans="1:12" x14ac:dyDescent="0.3">
      <c r="A58" s="367" t="s">
        <v>104</v>
      </c>
      <c r="B58" s="367" t="s">
        <v>105</v>
      </c>
      <c r="C58" s="368">
        <v>0</v>
      </c>
      <c r="D58" s="368">
        <v>1475260.49</v>
      </c>
      <c r="E58" s="368">
        <v>0</v>
      </c>
      <c r="F58" s="368">
        <v>1475260.49</v>
      </c>
      <c r="G58" s="368">
        <v>0</v>
      </c>
      <c r="H58" s="368">
        <v>1475260.49</v>
      </c>
      <c r="I58" s="368"/>
      <c r="J58" s="368"/>
      <c r="K58" s="369" t="s">
        <v>1315</v>
      </c>
      <c r="L58" s="370" t="s">
        <v>1332</v>
      </c>
    </row>
    <row r="59" spans="1:12" x14ac:dyDescent="0.3">
      <c r="A59" s="367" t="s">
        <v>1116</v>
      </c>
      <c r="B59" s="367" t="s">
        <v>1117</v>
      </c>
      <c r="C59" s="368">
        <v>0</v>
      </c>
      <c r="D59" s="368">
        <v>10891353.210000001</v>
      </c>
      <c r="E59" s="368">
        <v>10891353.210000001</v>
      </c>
      <c r="F59" s="368">
        <v>0</v>
      </c>
      <c r="G59" s="368">
        <v>0</v>
      </c>
      <c r="H59" s="368">
        <v>0</v>
      </c>
      <c r="I59" s="368"/>
      <c r="J59" s="368"/>
      <c r="K59" s="369" t="s">
        <v>1315</v>
      </c>
      <c r="L59" s="370" t="s">
        <v>1332</v>
      </c>
    </row>
    <row r="60" spans="1:12" x14ac:dyDescent="0.3">
      <c r="A60" s="367" t="s">
        <v>926</v>
      </c>
      <c r="B60" s="367" t="s">
        <v>927</v>
      </c>
      <c r="C60" s="368">
        <v>0</v>
      </c>
      <c r="D60" s="368">
        <v>16864674.300000001</v>
      </c>
      <c r="E60" s="368">
        <v>16864674.300000001</v>
      </c>
      <c r="F60" s="368">
        <v>0</v>
      </c>
      <c r="G60" s="368">
        <v>0</v>
      </c>
      <c r="H60" s="368">
        <v>0</v>
      </c>
      <c r="I60" s="368"/>
      <c r="J60" s="368"/>
      <c r="K60" s="369" t="s">
        <v>1315</v>
      </c>
      <c r="L60" s="370" t="s">
        <v>1332</v>
      </c>
    </row>
    <row r="61" spans="1:12" x14ac:dyDescent="0.3">
      <c r="A61" s="367" t="s">
        <v>1118</v>
      </c>
      <c r="B61" s="367" t="s">
        <v>1119</v>
      </c>
      <c r="C61" s="368">
        <v>0</v>
      </c>
      <c r="D61" s="368">
        <v>7826268.79</v>
      </c>
      <c r="E61" s="368">
        <v>7826268.79</v>
      </c>
      <c r="F61" s="368">
        <v>0</v>
      </c>
      <c r="G61" s="368">
        <v>0</v>
      </c>
      <c r="H61" s="368">
        <v>0</v>
      </c>
      <c r="I61" s="368"/>
      <c r="J61" s="368"/>
      <c r="K61" s="369" t="s">
        <v>1315</v>
      </c>
      <c r="L61" s="370" t="s">
        <v>1332</v>
      </c>
    </row>
    <row r="62" spans="1:12" x14ac:dyDescent="0.3">
      <c r="A62" s="367" t="s">
        <v>1120</v>
      </c>
      <c r="B62" s="367" t="s">
        <v>1121</v>
      </c>
      <c r="C62" s="368">
        <v>0</v>
      </c>
      <c r="D62" s="368">
        <v>17902568.579999998</v>
      </c>
      <c r="E62" s="368">
        <v>0</v>
      </c>
      <c r="F62" s="368">
        <v>17902568.579999998</v>
      </c>
      <c r="G62" s="368">
        <v>0</v>
      </c>
      <c r="H62" s="368">
        <v>17902568.579999998</v>
      </c>
      <c r="I62" s="368" t="s">
        <v>1199</v>
      </c>
      <c r="J62" s="368"/>
      <c r="K62" s="369" t="s">
        <v>1315</v>
      </c>
      <c r="L62" s="370" t="s">
        <v>1332</v>
      </c>
    </row>
    <row r="63" spans="1:12" x14ac:dyDescent="0.3">
      <c r="A63" s="367" t="s">
        <v>1122</v>
      </c>
      <c r="B63" s="367" t="s">
        <v>1123</v>
      </c>
      <c r="C63" s="368">
        <v>0</v>
      </c>
      <c r="D63" s="368">
        <v>2057121.17</v>
      </c>
      <c r="E63" s="368">
        <v>0</v>
      </c>
      <c r="F63" s="368">
        <v>2057121.17</v>
      </c>
      <c r="G63" s="368">
        <v>0</v>
      </c>
      <c r="H63" s="368">
        <v>2057121.17</v>
      </c>
      <c r="I63" s="368" t="s">
        <v>1199</v>
      </c>
      <c r="J63" s="368"/>
      <c r="K63" s="369" t="s">
        <v>1315</v>
      </c>
      <c r="L63" s="370" t="s">
        <v>1332</v>
      </c>
    </row>
    <row r="64" spans="1:12" x14ac:dyDescent="0.3">
      <c r="A64" s="367" t="s">
        <v>1124</v>
      </c>
      <c r="B64" s="367" t="s">
        <v>1125</v>
      </c>
      <c r="C64" s="368">
        <v>0</v>
      </c>
      <c r="D64" s="368">
        <v>1641244</v>
      </c>
      <c r="E64" s="368">
        <v>0</v>
      </c>
      <c r="F64" s="368">
        <v>1641244</v>
      </c>
      <c r="G64" s="368">
        <v>0</v>
      </c>
      <c r="H64" s="368">
        <v>1641244</v>
      </c>
      <c r="I64" s="368" t="s">
        <v>1199</v>
      </c>
      <c r="J64" s="368"/>
      <c r="K64" s="369" t="s">
        <v>1315</v>
      </c>
      <c r="L64" s="370" t="s">
        <v>1332</v>
      </c>
    </row>
    <row r="65" spans="1:14" x14ac:dyDescent="0.3">
      <c r="A65" s="367" t="s">
        <v>928</v>
      </c>
      <c r="B65" s="367" t="s">
        <v>929</v>
      </c>
      <c r="C65" s="368">
        <v>0</v>
      </c>
      <c r="D65" s="368">
        <v>3645755.01</v>
      </c>
      <c r="E65" s="368">
        <v>3645755.01</v>
      </c>
      <c r="F65" s="368">
        <v>0</v>
      </c>
      <c r="G65" s="368">
        <v>0</v>
      </c>
      <c r="H65" s="368">
        <v>0</v>
      </c>
      <c r="I65" s="368"/>
      <c r="J65" s="368"/>
      <c r="K65" s="369" t="s">
        <v>1315</v>
      </c>
      <c r="L65" s="370" t="s">
        <v>1332</v>
      </c>
    </row>
    <row r="66" spans="1:14" x14ac:dyDescent="0.3">
      <c r="A66" s="367" t="s">
        <v>107</v>
      </c>
      <c r="B66" s="367" t="s">
        <v>108</v>
      </c>
      <c r="C66" s="368">
        <v>0</v>
      </c>
      <c r="D66" s="368">
        <v>4821631.0999999996</v>
      </c>
      <c r="E66" s="368">
        <v>4821631.0999999996</v>
      </c>
      <c r="F66" s="368">
        <v>0</v>
      </c>
      <c r="G66" s="368">
        <v>0</v>
      </c>
      <c r="H66" s="368">
        <v>0</v>
      </c>
      <c r="I66" s="368"/>
      <c r="J66" s="368"/>
      <c r="K66" s="369" t="s">
        <v>1315</v>
      </c>
      <c r="L66" s="370" t="s">
        <v>1332</v>
      </c>
    </row>
    <row r="67" spans="1:14" x14ac:dyDescent="0.3">
      <c r="A67" s="367" t="s">
        <v>930</v>
      </c>
      <c r="B67" s="367" t="s">
        <v>931</v>
      </c>
      <c r="C67" s="368">
        <v>0</v>
      </c>
      <c r="D67" s="368">
        <v>59585924.049999997</v>
      </c>
      <c r="E67" s="368">
        <v>59585924.049999997</v>
      </c>
      <c r="F67" s="368">
        <v>0</v>
      </c>
      <c r="G67" s="368">
        <v>0</v>
      </c>
      <c r="H67" s="368">
        <v>0</v>
      </c>
      <c r="I67" s="368"/>
      <c r="J67" s="368"/>
      <c r="K67" s="369" t="s">
        <v>1315</v>
      </c>
      <c r="L67" s="370" t="s">
        <v>1332</v>
      </c>
    </row>
    <row r="68" spans="1:14" x14ac:dyDescent="0.3">
      <c r="A68" s="367" t="s">
        <v>109</v>
      </c>
      <c r="B68" s="367" t="s">
        <v>110</v>
      </c>
      <c r="C68" s="368">
        <v>0</v>
      </c>
      <c r="D68" s="368">
        <v>0.02</v>
      </c>
      <c r="E68" s="368">
        <v>0.02</v>
      </c>
      <c r="F68" s="368">
        <v>0</v>
      </c>
      <c r="G68" s="368">
        <v>0</v>
      </c>
      <c r="H68" s="368">
        <v>0</v>
      </c>
      <c r="I68" s="368"/>
      <c r="J68" s="368"/>
      <c r="K68" s="369" t="s">
        <v>1315</v>
      </c>
      <c r="L68" s="370" t="s">
        <v>1332</v>
      </c>
    </row>
    <row r="69" spans="1:14" x14ac:dyDescent="0.3">
      <c r="A69" s="367" t="s">
        <v>111</v>
      </c>
      <c r="B69" s="367" t="s">
        <v>112</v>
      </c>
      <c r="C69" s="368">
        <v>0</v>
      </c>
      <c r="D69" s="368">
        <v>0</v>
      </c>
      <c r="E69" s="368">
        <v>1544028628.1500001</v>
      </c>
      <c r="F69" s="368">
        <v>0</v>
      </c>
      <c r="G69" s="368">
        <v>-1544028628.1500001</v>
      </c>
      <c r="H69" s="368">
        <v>-1544028628.1500001</v>
      </c>
      <c r="I69" s="368" t="s">
        <v>1027</v>
      </c>
      <c r="J69" s="368"/>
      <c r="K69" s="369" t="s">
        <v>1315</v>
      </c>
      <c r="L69" s="370" t="s">
        <v>1332</v>
      </c>
    </row>
    <row r="70" spans="1:14" x14ac:dyDescent="0.3">
      <c r="A70" s="367" t="s">
        <v>113</v>
      </c>
      <c r="B70" s="367" t="s">
        <v>114</v>
      </c>
      <c r="C70" s="368">
        <v>0</v>
      </c>
      <c r="D70" s="368">
        <v>0</v>
      </c>
      <c r="E70" s="368">
        <v>176205149.31</v>
      </c>
      <c r="F70" s="368">
        <v>0</v>
      </c>
      <c r="G70" s="368">
        <v>-176205149.31</v>
      </c>
      <c r="H70" s="368">
        <v>-176205149.31</v>
      </c>
      <c r="I70" s="368"/>
      <c r="J70" s="368"/>
      <c r="K70" s="369" t="s">
        <v>1315</v>
      </c>
      <c r="L70" s="370" t="s">
        <v>1332</v>
      </c>
    </row>
    <row r="71" spans="1:14" x14ac:dyDescent="0.3">
      <c r="A71" s="367" t="s">
        <v>115</v>
      </c>
      <c r="B71" s="367" t="s">
        <v>116</v>
      </c>
      <c r="C71" s="368">
        <v>0</v>
      </c>
      <c r="D71" s="368">
        <v>0</v>
      </c>
      <c r="E71" s="368">
        <v>286006016.74000001</v>
      </c>
      <c r="F71" s="368">
        <v>0</v>
      </c>
      <c r="G71" s="368">
        <v>-286006016.74000001</v>
      </c>
      <c r="H71" s="368">
        <v>-286006016.74000001</v>
      </c>
      <c r="I71" s="368"/>
      <c r="J71" s="368"/>
      <c r="K71" s="369" t="s">
        <v>1315</v>
      </c>
      <c r="L71" s="370" t="s">
        <v>1332</v>
      </c>
    </row>
    <row r="72" spans="1:14" x14ac:dyDescent="0.3">
      <c r="A72" s="367" t="s">
        <v>117</v>
      </c>
      <c r="B72" s="367" t="s">
        <v>118</v>
      </c>
      <c r="C72" s="368">
        <v>0</v>
      </c>
      <c r="D72" s="368">
        <v>0</v>
      </c>
      <c r="E72" s="368">
        <v>585372480.66999996</v>
      </c>
      <c r="F72" s="368">
        <v>0</v>
      </c>
      <c r="G72" s="368">
        <v>-585372480.66999996</v>
      </c>
      <c r="H72" s="368">
        <v>-585372480.66999996</v>
      </c>
      <c r="I72" s="368"/>
      <c r="J72" s="368"/>
      <c r="K72" s="369" t="s">
        <v>1315</v>
      </c>
      <c r="L72" s="370" t="s">
        <v>1332</v>
      </c>
    </row>
    <row r="73" spans="1:14" x14ac:dyDescent="0.3">
      <c r="A73" s="367" t="s">
        <v>119</v>
      </c>
      <c r="B73" s="367" t="s">
        <v>120</v>
      </c>
      <c r="C73" s="368">
        <v>0</v>
      </c>
      <c r="D73" s="368">
        <v>1656540.99</v>
      </c>
      <c r="E73" s="368">
        <v>71230876.590000004</v>
      </c>
      <c r="F73" s="368">
        <v>0</v>
      </c>
      <c r="G73" s="368">
        <v>-69574335.599999994</v>
      </c>
      <c r="H73" s="368">
        <v>-69574335.599999994</v>
      </c>
      <c r="I73" s="368"/>
      <c r="J73" s="368"/>
      <c r="K73" s="369" t="s">
        <v>1315</v>
      </c>
      <c r="L73" s="370" t="s">
        <v>1332</v>
      </c>
    </row>
    <row r="74" spans="1:14" x14ac:dyDescent="0.3">
      <c r="A74" s="367" t="s">
        <v>121</v>
      </c>
      <c r="B74" s="367" t="s">
        <v>122</v>
      </c>
      <c r="C74" s="368">
        <v>0</v>
      </c>
      <c r="D74" s="368">
        <v>0</v>
      </c>
      <c r="E74" s="368">
        <v>7327514.1200000001</v>
      </c>
      <c r="F74" s="368">
        <v>0</v>
      </c>
      <c r="G74" s="368">
        <v>-7327514.1200000001</v>
      </c>
      <c r="H74" s="368">
        <v>-7327514.1200000001</v>
      </c>
      <c r="I74" s="368"/>
      <c r="J74" s="368"/>
      <c r="K74" s="369" t="s">
        <v>1315</v>
      </c>
      <c r="L74" s="370" t="s">
        <v>1332</v>
      </c>
    </row>
    <row r="75" spans="1:14" x14ac:dyDescent="0.3">
      <c r="A75" s="367" t="s">
        <v>123</v>
      </c>
      <c r="B75" s="367" t="s">
        <v>106</v>
      </c>
      <c r="C75" s="368">
        <v>0</v>
      </c>
      <c r="D75" s="368">
        <v>0</v>
      </c>
      <c r="E75" s="368">
        <v>1475260.47</v>
      </c>
      <c r="F75" s="368">
        <v>0</v>
      </c>
      <c r="G75" s="368">
        <v>-1475260.47</v>
      </c>
      <c r="H75" s="368">
        <v>-1475260.47</v>
      </c>
      <c r="I75" s="368"/>
      <c r="J75" s="368"/>
      <c r="K75" s="369" t="s">
        <v>1315</v>
      </c>
      <c r="L75" s="370" t="s">
        <v>1332</v>
      </c>
    </row>
    <row r="76" spans="1:14" x14ac:dyDescent="0.3">
      <c r="A76" s="367" t="s">
        <v>124</v>
      </c>
      <c r="B76" s="367" t="s">
        <v>125</v>
      </c>
      <c r="C76" s="368">
        <v>0</v>
      </c>
      <c r="D76" s="368">
        <v>0</v>
      </c>
      <c r="E76" s="368">
        <v>4577832.4400000004</v>
      </c>
      <c r="F76" s="368">
        <v>0</v>
      </c>
      <c r="G76" s="368">
        <v>-4577832.4400000004</v>
      </c>
      <c r="H76" s="368">
        <v>-4577832.4400000004</v>
      </c>
      <c r="I76" s="368"/>
      <c r="J76" s="368"/>
      <c r="K76" s="369" t="s">
        <v>1315</v>
      </c>
      <c r="L76" s="370" t="s">
        <v>1332</v>
      </c>
    </row>
    <row r="77" spans="1:14" x14ac:dyDescent="0.3">
      <c r="A77" s="371" t="s">
        <v>126</v>
      </c>
      <c r="B77" s="371" t="s">
        <v>127</v>
      </c>
      <c r="C77" s="372">
        <v>0</v>
      </c>
      <c r="D77" s="372">
        <v>912980.04</v>
      </c>
      <c r="E77" s="372">
        <v>0</v>
      </c>
      <c r="F77" s="372">
        <v>912980.04</v>
      </c>
      <c r="G77" s="372">
        <v>0</v>
      </c>
      <c r="H77" s="372">
        <v>912980.04</v>
      </c>
      <c r="I77" s="372">
        <f>SUM(H3:H77)</f>
        <v>4257291231.3600001</v>
      </c>
      <c r="J77" s="368">
        <f>+I77-'ESP 2023'!C20</f>
        <v>-84864264.429999828</v>
      </c>
      <c r="K77" s="369" t="s">
        <v>1318</v>
      </c>
      <c r="L77" s="370" t="s">
        <v>1332</v>
      </c>
      <c r="M77" s="374">
        <f>+SUM(H3:H77)+H94</f>
        <v>4342155495.79</v>
      </c>
      <c r="N77" s="235">
        <f>+M77-'ESP 2023'!C20</f>
        <v>0</v>
      </c>
    </row>
    <row r="78" spans="1:14" x14ac:dyDescent="0.3">
      <c r="A78" s="373" t="s">
        <v>128</v>
      </c>
      <c r="B78" s="373" t="s">
        <v>129</v>
      </c>
      <c r="C78" s="374">
        <v>0</v>
      </c>
      <c r="D78" s="374">
        <v>1553517617.6099999</v>
      </c>
      <c r="E78" s="374">
        <v>1584461165</v>
      </c>
      <c r="F78" s="374">
        <v>0</v>
      </c>
      <c r="G78" s="374">
        <v>-30943547.390000001</v>
      </c>
      <c r="H78" s="374">
        <v>-30943547.390000001</v>
      </c>
      <c r="I78" s="374"/>
      <c r="J78" s="374"/>
      <c r="K78" s="384" t="s">
        <v>1325</v>
      </c>
      <c r="L78" s="385" t="s">
        <v>1333</v>
      </c>
    </row>
    <row r="79" spans="1:14" x14ac:dyDescent="0.3">
      <c r="A79" s="373" t="s">
        <v>130</v>
      </c>
      <c r="B79" s="373" t="s">
        <v>131</v>
      </c>
      <c r="C79" s="374">
        <v>0</v>
      </c>
      <c r="D79" s="374">
        <v>6211943.6500000004</v>
      </c>
      <c r="E79" s="374">
        <v>7543983.6200000001</v>
      </c>
      <c r="F79" s="374">
        <v>0</v>
      </c>
      <c r="G79" s="374">
        <v>-1332039.97</v>
      </c>
      <c r="H79" s="374">
        <v>-1332039.97</v>
      </c>
      <c r="I79" s="374"/>
      <c r="J79" s="374"/>
      <c r="K79" s="375" t="s">
        <v>1325</v>
      </c>
      <c r="L79" s="376" t="s">
        <v>1333</v>
      </c>
    </row>
    <row r="80" spans="1:14" x14ac:dyDescent="0.3">
      <c r="A80" s="373" t="s">
        <v>132</v>
      </c>
      <c r="B80" s="373" t="s">
        <v>133</v>
      </c>
      <c r="C80" s="374">
        <v>0</v>
      </c>
      <c r="D80" s="374">
        <v>1004059.85</v>
      </c>
      <c r="E80" s="374">
        <v>1649044.47</v>
      </c>
      <c r="F80" s="374">
        <v>0</v>
      </c>
      <c r="G80" s="374">
        <v>-644984.62</v>
      </c>
      <c r="H80" s="374">
        <v>-644984.62</v>
      </c>
      <c r="I80" s="374"/>
      <c r="J80" s="374"/>
      <c r="K80" s="375" t="s">
        <v>1325</v>
      </c>
      <c r="L80" s="376" t="s">
        <v>1333</v>
      </c>
    </row>
    <row r="81" spans="1:12" x14ac:dyDescent="0.3">
      <c r="A81" s="373" t="s">
        <v>134</v>
      </c>
      <c r="B81" s="373" t="s">
        <v>135</v>
      </c>
      <c r="C81" s="374">
        <v>0</v>
      </c>
      <c r="D81" s="374">
        <v>308651403.06</v>
      </c>
      <c r="E81" s="374">
        <v>308651403.06</v>
      </c>
      <c r="F81" s="374">
        <v>0</v>
      </c>
      <c r="G81" s="374">
        <v>0</v>
      </c>
      <c r="H81" s="374">
        <v>0</v>
      </c>
      <c r="I81" s="374"/>
      <c r="J81" s="374"/>
      <c r="K81" s="375" t="s">
        <v>1326</v>
      </c>
      <c r="L81" s="376" t="s">
        <v>1333</v>
      </c>
    </row>
    <row r="82" spans="1:12" x14ac:dyDescent="0.3">
      <c r="A82" s="373" t="s">
        <v>136</v>
      </c>
      <c r="B82" s="373" t="s">
        <v>137</v>
      </c>
      <c r="C82" s="374">
        <v>0</v>
      </c>
      <c r="D82" s="374">
        <v>154742493.87</v>
      </c>
      <c r="E82" s="374">
        <v>180779928.34999999</v>
      </c>
      <c r="F82" s="374">
        <v>0</v>
      </c>
      <c r="G82" s="374">
        <v>-26037434.48</v>
      </c>
      <c r="H82" s="374">
        <v>-26037434.48</v>
      </c>
      <c r="I82" s="374"/>
      <c r="J82" s="374"/>
      <c r="K82" s="375" t="s">
        <v>1326</v>
      </c>
      <c r="L82" s="376" t="s">
        <v>1333</v>
      </c>
    </row>
    <row r="83" spans="1:12" x14ac:dyDescent="0.3">
      <c r="A83" s="373" t="s">
        <v>138</v>
      </c>
      <c r="B83" s="373" t="s">
        <v>139</v>
      </c>
      <c r="C83" s="374">
        <v>0</v>
      </c>
      <c r="D83" s="374">
        <v>12457191.550000001</v>
      </c>
      <c r="E83" s="374">
        <v>14497989.609999999</v>
      </c>
      <c r="F83" s="374">
        <v>0</v>
      </c>
      <c r="G83" s="374">
        <v>-2040798.06</v>
      </c>
      <c r="H83" s="374">
        <v>-2040798.06</v>
      </c>
      <c r="I83" s="374"/>
      <c r="J83" s="374"/>
      <c r="K83" s="375" t="s">
        <v>1326</v>
      </c>
      <c r="L83" s="376" t="s">
        <v>1333</v>
      </c>
    </row>
    <row r="84" spans="1:12" x14ac:dyDescent="0.3">
      <c r="A84" s="373" t="s">
        <v>140</v>
      </c>
      <c r="B84" s="373" t="s">
        <v>141</v>
      </c>
      <c r="C84" s="374">
        <v>0</v>
      </c>
      <c r="D84" s="374">
        <v>265031.11</v>
      </c>
      <c r="E84" s="374">
        <v>265031.11</v>
      </c>
      <c r="F84" s="374">
        <v>0</v>
      </c>
      <c r="G84" s="374">
        <v>0</v>
      </c>
      <c r="H84" s="374">
        <v>0</v>
      </c>
      <c r="I84" s="374"/>
      <c r="J84" s="374"/>
      <c r="K84" s="375" t="s">
        <v>1326</v>
      </c>
      <c r="L84" s="376" t="s">
        <v>1333</v>
      </c>
    </row>
    <row r="85" spans="1:12" x14ac:dyDescent="0.3">
      <c r="A85" s="373" t="s">
        <v>142</v>
      </c>
      <c r="B85" s="373" t="s">
        <v>143</v>
      </c>
      <c r="C85" s="374">
        <v>0</v>
      </c>
      <c r="D85" s="374">
        <v>1226058.07</v>
      </c>
      <c r="E85" s="374">
        <v>1395416.21</v>
      </c>
      <c r="F85" s="374">
        <v>0</v>
      </c>
      <c r="G85" s="374">
        <v>-169358.14</v>
      </c>
      <c r="H85" s="374">
        <v>-169358.14</v>
      </c>
      <c r="I85" s="374"/>
      <c r="J85" s="374"/>
      <c r="K85" s="375" t="s">
        <v>1326</v>
      </c>
      <c r="L85" s="376" t="s">
        <v>1333</v>
      </c>
    </row>
    <row r="86" spans="1:12" x14ac:dyDescent="0.3">
      <c r="A86" s="373" t="s">
        <v>144</v>
      </c>
      <c r="B86" s="373" t="s">
        <v>145</v>
      </c>
      <c r="C86" s="374">
        <v>0</v>
      </c>
      <c r="D86" s="374">
        <v>8531302.1199999992</v>
      </c>
      <c r="E86" s="374">
        <v>9238891.4499999993</v>
      </c>
      <c r="F86" s="374">
        <v>0</v>
      </c>
      <c r="G86" s="374">
        <v>-707589.33</v>
      </c>
      <c r="H86" s="374">
        <v>-707589.33</v>
      </c>
      <c r="I86" s="374"/>
      <c r="J86" s="374"/>
      <c r="K86" s="375" t="s">
        <v>1327</v>
      </c>
      <c r="L86" s="376" t="s">
        <v>1333</v>
      </c>
    </row>
    <row r="87" spans="1:12" x14ac:dyDescent="0.3">
      <c r="A87" s="373" t="s">
        <v>146</v>
      </c>
      <c r="B87" s="373" t="s">
        <v>147</v>
      </c>
      <c r="C87" s="374">
        <v>0</v>
      </c>
      <c r="D87" s="374">
        <v>11829212.34</v>
      </c>
      <c r="E87" s="374">
        <v>12361431.1</v>
      </c>
      <c r="F87" s="374">
        <v>0</v>
      </c>
      <c r="G87" s="374">
        <v>-532218.76</v>
      </c>
      <c r="H87" s="374">
        <v>-532218.76</v>
      </c>
      <c r="I87" s="374"/>
      <c r="J87" s="374"/>
      <c r="K87" s="375" t="s">
        <v>1327</v>
      </c>
      <c r="L87" s="376" t="s">
        <v>1333</v>
      </c>
    </row>
    <row r="88" spans="1:12" x14ac:dyDescent="0.3">
      <c r="A88" s="373" t="s">
        <v>148</v>
      </c>
      <c r="B88" s="373" t="s">
        <v>149</v>
      </c>
      <c r="C88" s="374">
        <v>0</v>
      </c>
      <c r="D88" s="374">
        <v>9965358.9900000002</v>
      </c>
      <c r="E88" s="374">
        <v>11229705.65</v>
      </c>
      <c r="F88" s="374">
        <v>0</v>
      </c>
      <c r="G88" s="374">
        <v>-1264346.6599999999</v>
      </c>
      <c r="H88" s="374">
        <v>-1264346.6599999999</v>
      </c>
      <c r="I88" s="374"/>
      <c r="J88" s="374"/>
      <c r="K88" s="375" t="s">
        <v>1327</v>
      </c>
      <c r="L88" s="376" t="s">
        <v>1333</v>
      </c>
    </row>
    <row r="89" spans="1:12" x14ac:dyDescent="0.3">
      <c r="A89" s="373" t="s">
        <v>150</v>
      </c>
      <c r="B89" s="373" t="s">
        <v>151</v>
      </c>
      <c r="C89" s="374">
        <v>0</v>
      </c>
      <c r="D89" s="374">
        <v>11593240.060000001</v>
      </c>
      <c r="E89" s="374">
        <v>12354052.27</v>
      </c>
      <c r="F89" s="374">
        <v>0</v>
      </c>
      <c r="G89" s="374">
        <v>-760812.21</v>
      </c>
      <c r="H89" s="374">
        <v>-760812.21</v>
      </c>
      <c r="I89" s="374"/>
      <c r="J89" s="374"/>
      <c r="K89" s="375" t="s">
        <v>1327</v>
      </c>
      <c r="L89" s="376" t="s">
        <v>1333</v>
      </c>
    </row>
    <row r="90" spans="1:12" x14ac:dyDescent="0.3">
      <c r="A90" s="373" t="s">
        <v>152</v>
      </c>
      <c r="B90" s="373" t="s">
        <v>153</v>
      </c>
      <c r="C90" s="374">
        <v>0</v>
      </c>
      <c r="D90" s="374">
        <v>18652794.809999999</v>
      </c>
      <c r="E90" s="374">
        <v>20481395.350000001</v>
      </c>
      <c r="F90" s="374">
        <v>0</v>
      </c>
      <c r="G90" s="374">
        <v>-1828600.54</v>
      </c>
      <c r="H90" s="374">
        <v>-1828600.54</v>
      </c>
      <c r="I90" s="374"/>
      <c r="J90" s="374"/>
      <c r="K90" s="375" t="s">
        <v>1327</v>
      </c>
      <c r="L90" s="376" t="s">
        <v>1333</v>
      </c>
    </row>
    <row r="91" spans="1:12" x14ac:dyDescent="0.3">
      <c r="A91" s="373" t="s">
        <v>154</v>
      </c>
      <c r="B91" s="373" t="s">
        <v>924</v>
      </c>
      <c r="C91" s="374">
        <v>0</v>
      </c>
      <c r="D91" s="374">
        <v>5904356.6799999997</v>
      </c>
      <c r="E91" s="374">
        <v>20604580.170000002</v>
      </c>
      <c r="F91" s="374">
        <v>0</v>
      </c>
      <c r="G91" s="374">
        <v>-14700223.49</v>
      </c>
      <c r="H91" s="374">
        <v>-14700223.49</v>
      </c>
      <c r="I91" s="374"/>
      <c r="J91" s="374"/>
      <c r="K91" s="375" t="s">
        <v>1328</v>
      </c>
      <c r="L91" s="376" t="s">
        <v>1333</v>
      </c>
    </row>
    <row r="92" spans="1:12" x14ac:dyDescent="0.3">
      <c r="A92" s="373" t="s">
        <v>1126</v>
      </c>
      <c r="B92" s="373" t="s">
        <v>1127</v>
      </c>
      <c r="C92" s="374">
        <v>0</v>
      </c>
      <c r="D92" s="374">
        <v>0</v>
      </c>
      <c r="E92" s="374">
        <v>122468.15</v>
      </c>
      <c r="F92" s="374">
        <v>0</v>
      </c>
      <c r="G92" s="374">
        <v>-122468.15</v>
      </c>
      <c r="H92" s="374">
        <v>-122468.15</v>
      </c>
      <c r="I92" s="374"/>
      <c r="J92" s="374"/>
      <c r="K92" s="375" t="s">
        <v>1328</v>
      </c>
      <c r="L92" s="376" t="s">
        <v>1333</v>
      </c>
    </row>
    <row r="93" spans="1:12" x14ac:dyDescent="0.3">
      <c r="A93" s="373" t="s">
        <v>155</v>
      </c>
      <c r="B93" s="373" t="s">
        <v>156</v>
      </c>
      <c r="C93" s="374">
        <v>0</v>
      </c>
      <c r="D93" s="374">
        <v>3314273.48</v>
      </c>
      <c r="E93" s="374">
        <v>8449967.8800000008</v>
      </c>
      <c r="F93" s="374">
        <v>0</v>
      </c>
      <c r="G93" s="374">
        <v>-5135694.4000000004</v>
      </c>
      <c r="H93" s="374">
        <v>-5135694.4000000004</v>
      </c>
      <c r="I93" s="374"/>
      <c r="J93" s="374"/>
      <c r="K93" s="375" t="s">
        <v>1328</v>
      </c>
      <c r="L93" s="376" t="s">
        <v>1333</v>
      </c>
    </row>
    <row r="94" spans="1:12" x14ac:dyDescent="0.3">
      <c r="A94" s="367" t="s">
        <v>157</v>
      </c>
      <c r="B94" s="367" t="s">
        <v>1317</v>
      </c>
      <c r="C94" s="368">
        <v>0</v>
      </c>
      <c r="D94" s="368">
        <v>120410784.89</v>
      </c>
      <c r="E94" s="368">
        <v>35546520.460000001</v>
      </c>
      <c r="F94" s="368">
        <v>84864264.430000007</v>
      </c>
      <c r="G94" s="368">
        <v>0</v>
      </c>
      <c r="H94" s="368">
        <v>84864264.430000007</v>
      </c>
      <c r="I94" s="368"/>
      <c r="J94" s="368"/>
      <c r="K94" s="369" t="s">
        <v>1319</v>
      </c>
      <c r="L94" s="370" t="s">
        <v>1332</v>
      </c>
    </row>
    <row r="95" spans="1:12" x14ac:dyDescent="0.3">
      <c r="A95" s="373" t="s">
        <v>158</v>
      </c>
      <c r="B95" s="373" t="s">
        <v>932</v>
      </c>
      <c r="C95" s="374">
        <v>0</v>
      </c>
      <c r="D95" s="374">
        <v>16310592.35</v>
      </c>
      <c r="E95" s="374">
        <v>58075704.25</v>
      </c>
      <c r="F95" s="374">
        <v>0</v>
      </c>
      <c r="G95" s="374">
        <v>-41765111.899999999</v>
      </c>
      <c r="H95" s="374">
        <v>-41765111.899999999</v>
      </c>
      <c r="I95" s="374"/>
      <c r="J95" s="374"/>
      <c r="K95" s="375" t="s">
        <v>1329</v>
      </c>
      <c r="L95" s="376" t="s">
        <v>1333</v>
      </c>
    </row>
    <row r="96" spans="1:12" x14ac:dyDescent="0.3">
      <c r="A96" s="373" t="s">
        <v>159</v>
      </c>
      <c r="B96" s="373" t="s">
        <v>933</v>
      </c>
      <c r="C96" s="374">
        <v>0</v>
      </c>
      <c r="D96" s="374">
        <v>0</v>
      </c>
      <c r="E96" s="374">
        <v>29375541.649999999</v>
      </c>
      <c r="F96" s="374">
        <v>0</v>
      </c>
      <c r="G96" s="374">
        <v>-29375541.649999999</v>
      </c>
      <c r="H96" s="374">
        <v>-29375541.649999999</v>
      </c>
      <c r="I96" s="374"/>
      <c r="J96" s="374"/>
      <c r="K96" s="375" t="s">
        <v>1330</v>
      </c>
      <c r="L96" s="376" t="s">
        <v>1333</v>
      </c>
    </row>
    <row r="97" spans="1:14" x14ac:dyDescent="0.3">
      <c r="A97" s="373" t="s">
        <v>160</v>
      </c>
      <c r="B97" s="373" t="s">
        <v>934</v>
      </c>
      <c r="C97" s="374">
        <v>0</v>
      </c>
      <c r="D97" s="374">
        <v>30576244.100000001</v>
      </c>
      <c r="E97" s="374">
        <v>34166436.600000001</v>
      </c>
      <c r="F97" s="374">
        <v>0</v>
      </c>
      <c r="G97" s="374">
        <v>-3590192.5</v>
      </c>
      <c r="H97" s="374">
        <v>-3590192.5</v>
      </c>
      <c r="I97" s="374"/>
      <c r="J97" s="374"/>
      <c r="K97" s="375" t="s">
        <v>1331</v>
      </c>
      <c r="L97" s="376" t="s">
        <v>1333</v>
      </c>
    </row>
    <row r="98" spans="1:14" x14ac:dyDescent="0.3">
      <c r="A98" s="373" t="s">
        <v>161</v>
      </c>
      <c r="B98" s="373" t="s">
        <v>162</v>
      </c>
      <c r="C98" s="374">
        <v>0</v>
      </c>
      <c r="D98" s="374">
        <v>82420</v>
      </c>
      <c r="E98" s="374">
        <v>14998507.439999999</v>
      </c>
      <c r="F98" s="374">
        <v>0</v>
      </c>
      <c r="G98" s="374">
        <v>-14916087.439999999</v>
      </c>
      <c r="H98" s="374">
        <v>-14916087.439999999</v>
      </c>
      <c r="I98" s="374"/>
      <c r="J98" s="374"/>
      <c r="K98" s="375" t="s">
        <v>1323</v>
      </c>
      <c r="L98" s="376" t="s">
        <v>1333</v>
      </c>
    </row>
    <row r="99" spans="1:14" x14ac:dyDescent="0.3">
      <c r="A99" s="377" t="s">
        <v>163</v>
      </c>
      <c r="B99" s="377" t="s">
        <v>935</v>
      </c>
      <c r="C99" s="378">
        <v>0</v>
      </c>
      <c r="D99" s="378">
        <v>0</v>
      </c>
      <c r="E99" s="378">
        <v>50906567.93</v>
      </c>
      <c r="F99" s="378">
        <v>0</v>
      </c>
      <c r="G99" s="378">
        <v>-50906567.93</v>
      </c>
      <c r="H99" s="378">
        <v>-50906567.93</v>
      </c>
      <c r="I99" s="378">
        <f>SUM(H78:H99)</f>
        <v>-141909353.19</v>
      </c>
      <c r="J99" s="374">
        <f>+I99+'ESP 2023'!C34</f>
        <v>-368682970.80999994</v>
      </c>
      <c r="K99" s="375" t="s">
        <v>1331</v>
      </c>
      <c r="L99" s="376" t="s">
        <v>1333</v>
      </c>
      <c r="M99" s="374">
        <f>+SUM(H95:H99)+SUM(H78:H93)</f>
        <v>-226773617.62</v>
      </c>
      <c r="N99" s="235">
        <f>+M99-'ESP 2023'!C34</f>
        <v>0</v>
      </c>
    </row>
    <row r="100" spans="1:14" x14ac:dyDescent="0.3">
      <c r="A100" s="379" t="s">
        <v>164</v>
      </c>
      <c r="B100" s="379" t="s">
        <v>165</v>
      </c>
      <c r="C100" s="380">
        <v>0</v>
      </c>
      <c r="D100" s="380">
        <v>0</v>
      </c>
      <c r="E100" s="380">
        <v>22824503.329999998</v>
      </c>
      <c r="F100" s="380">
        <v>0</v>
      </c>
      <c r="G100" s="380">
        <v>-22824503.329999998</v>
      </c>
      <c r="H100" s="380">
        <v>-22824503.329999998</v>
      </c>
      <c r="I100" s="380"/>
      <c r="J100" s="380"/>
      <c r="K100" s="386" t="s">
        <v>1324</v>
      </c>
      <c r="L100" s="386" t="s">
        <v>1324</v>
      </c>
    </row>
    <row r="101" spans="1:14" x14ac:dyDescent="0.3">
      <c r="A101" s="379" t="s">
        <v>166</v>
      </c>
      <c r="B101" s="379" t="s">
        <v>167</v>
      </c>
      <c r="C101" s="380">
        <v>0</v>
      </c>
      <c r="D101" s="380">
        <v>0</v>
      </c>
      <c r="E101" s="380">
        <v>2549940537.5100002</v>
      </c>
      <c r="F101" s="380">
        <v>0</v>
      </c>
      <c r="G101" s="380">
        <v>-2549940537.5100002</v>
      </c>
      <c r="H101" s="380">
        <v>-2549940537.5100002</v>
      </c>
      <c r="I101" s="380"/>
      <c r="J101" s="380"/>
      <c r="K101" s="381" t="s">
        <v>1324</v>
      </c>
      <c r="L101" s="381" t="s">
        <v>1324</v>
      </c>
    </row>
    <row r="102" spans="1:14" x14ac:dyDescent="0.3">
      <c r="A102" s="379" t="s">
        <v>169</v>
      </c>
      <c r="B102" s="379" t="s">
        <v>170</v>
      </c>
      <c r="C102" s="380">
        <v>0</v>
      </c>
      <c r="D102" s="380">
        <v>0</v>
      </c>
      <c r="E102" s="380">
        <v>52851101.82</v>
      </c>
      <c r="F102" s="380">
        <v>0</v>
      </c>
      <c r="G102" s="380">
        <v>-52851101.82</v>
      </c>
      <c r="H102" s="380">
        <v>-52851101.82</v>
      </c>
      <c r="I102" s="380"/>
      <c r="J102" s="380"/>
      <c r="K102" s="381" t="s">
        <v>1324</v>
      </c>
      <c r="L102" s="381" t="s">
        <v>1324</v>
      </c>
    </row>
    <row r="103" spans="1:14" x14ac:dyDescent="0.3">
      <c r="A103" s="379" t="s">
        <v>172</v>
      </c>
      <c r="B103" s="379" t="s">
        <v>173</v>
      </c>
      <c r="C103" s="380">
        <v>0</v>
      </c>
      <c r="D103" s="380">
        <v>1865705.99</v>
      </c>
      <c r="E103" s="380">
        <v>1507186896.72</v>
      </c>
      <c r="F103" s="380">
        <v>0</v>
      </c>
      <c r="G103" s="380">
        <v>-1505321190.73</v>
      </c>
      <c r="H103" s="380">
        <v>-1505321190.73</v>
      </c>
      <c r="I103" s="380"/>
      <c r="J103" s="380"/>
      <c r="K103" s="381" t="s">
        <v>1324</v>
      </c>
      <c r="L103" s="381" t="s">
        <v>1324</v>
      </c>
    </row>
    <row r="104" spans="1:14" x14ac:dyDescent="0.3">
      <c r="A104" s="382" t="s">
        <v>175</v>
      </c>
      <c r="B104" s="382" t="s">
        <v>176</v>
      </c>
      <c r="C104" s="383">
        <v>0</v>
      </c>
      <c r="D104" s="383">
        <v>1865705.99</v>
      </c>
      <c r="E104" s="383">
        <v>1865705.99</v>
      </c>
      <c r="F104" s="383">
        <v>0</v>
      </c>
      <c r="G104" s="383">
        <v>0</v>
      </c>
      <c r="H104" s="383">
        <v>0</v>
      </c>
      <c r="I104" s="383">
        <f>SUM(H100:H104)</f>
        <v>-4130937333.3900003</v>
      </c>
      <c r="J104" s="380">
        <f>+I104+'ESP 2023'!C44</f>
        <v>-15555455.220000267</v>
      </c>
      <c r="K104" s="381" t="s">
        <v>1324</v>
      </c>
      <c r="L104" s="381" t="s">
        <v>1324</v>
      </c>
      <c r="M104" s="235">
        <f>+SUM(H100:H104)</f>
        <v>-4130937333.3900003</v>
      </c>
    </row>
    <row r="105" spans="1:14" x14ac:dyDescent="0.3">
      <c r="A105" s="361" t="s">
        <v>177</v>
      </c>
      <c r="B105" s="361" t="s">
        <v>178</v>
      </c>
      <c r="C105" s="235">
        <v>0</v>
      </c>
      <c r="D105" s="235">
        <v>229856334</v>
      </c>
      <c r="E105" s="235">
        <v>856802748.69000006</v>
      </c>
      <c r="F105" s="235">
        <v>0</v>
      </c>
      <c r="G105" s="235">
        <v>-626946414.69000006</v>
      </c>
      <c r="H105" s="235">
        <v>-626946414.69000006</v>
      </c>
      <c r="M105" s="235">
        <f>+SUM(H100:H716)</f>
        <v>-4115381878.169992</v>
      </c>
    </row>
    <row r="106" spans="1:14" x14ac:dyDescent="0.3">
      <c r="A106" s="361" t="s">
        <v>179</v>
      </c>
      <c r="B106" s="361" t="s">
        <v>180</v>
      </c>
      <c r="C106" s="235">
        <v>0</v>
      </c>
      <c r="D106" s="235">
        <v>19698952.370000001</v>
      </c>
      <c r="E106" s="235">
        <v>66277859.600000001</v>
      </c>
      <c r="F106" s="235">
        <v>0</v>
      </c>
      <c r="G106" s="235">
        <v>-46578907.229999997</v>
      </c>
      <c r="H106" s="235">
        <v>-46578907.229999997</v>
      </c>
      <c r="M106" s="374">
        <f>+M105-M104</f>
        <v>15555455.220008373</v>
      </c>
    </row>
    <row r="107" spans="1:14" x14ac:dyDescent="0.3">
      <c r="A107" s="361" t="s">
        <v>181</v>
      </c>
      <c r="B107" s="361" t="s">
        <v>936</v>
      </c>
      <c r="C107" s="235">
        <v>0</v>
      </c>
      <c r="D107" s="235">
        <v>2117722.06</v>
      </c>
      <c r="E107" s="235">
        <v>6931496.4299999997</v>
      </c>
      <c r="F107" s="235">
        <v>0</v>
      </c>
      <c r="G107" s="235">
        <v>-4813774.37</v>
      </c>
      <c r="H107" s="235">
        <v>-4813774.37</v>
      </c>
    </row>
    <row r="108" spans="1:14" x14ac:dyDescent="0.3">
      <c r="A108" s="361" t="s">
        <v>1128</v>
      </c>
      <c r="B108" s="361" t="s">
        <v>1129</v>
      </c>
      <c r="C108" s="235">
        <v>0</v>
      </c>
      <c r="D108" s="235">
        <v>38843.370000000003</v>
      </c>
      <c r="E108" s="235">
        <v>139911.23000000001</v>
      </c>
      <c r="F108" s="235">
        <v>0</v>
      </c>
      <c r="G108" s="235">
        <v>-101067.86</v>
      </c>
      <c r="H108" s="235">
        <v>-101067.86</v>
      </c>
      <c r="M108" s="235">
        <f>+M99+M105</f>
        <v>-4342155495.7899923</v>
      </c>
    </row>
    <row r="109" spans="1:14" x14ac:dyDescent="0.3">
      <c r="A109" s="361" t="s">
        <v>182</v>
      </c>
      <c r="B109" s="361" t="s">
        <v>183</v>
      </c>
      <c r="C109" s="235">
        <v>0</v>
      </c>
      <c r="D109" s="235">
        <v>1077269.73</v>
      </c>
      <c r="E109" s="235">
        <v>4016905.41</v>
      </c>
      <c r="F109" s="235">
        <v>0</v>
      </c>
      <c r="G109" s="235">
        <v>-2939635.68</v>
      </c>
      <c r="H109" s="235">
        <v>-2939635.68</v>
      </c>
      <c r="M109" s="235">
        <f>+M108+'ESP 2023'!C47</f>
        <v>7.62939453125E-6</v>
      </c>
    </row>
    <row r="110" spans="1:14" x14ac:dyDescent="0.3">
      <c r="A110" s="361" t="s">
        <v>184</v>
      </c>
      <c r="B110" s="361" t="s">
        <v>185</v>
      </c>
      <c r="C110" s="235">
        <v>0</v>
      </c>
      <c r="D110" s="235">
        <v>4575013.87</v>
      </c>
      <c r="E110" s="235">
        <v>16945490.77</v>
      </c>
      <c r="F110" s="235">
        <v>0</v>
      </c>
      <c r="G110" s="235">
        <v>-12370476.9</v>
      </c>
      <c r="H110" s="235">
        <v>-12370476.9</v>
      </c>
    </row>
    <row r="111" spans="1:14" x14ac:dyDescent="0.3">
      <c r="A111" s="361" t="s">
        <v>186</v>
      </c>
      <c r="B111" s="361" t="s">
        <v>187</v>
      </c>
      <c r="C111" s="235">
        <v>0</v>
      </c>
      <c r="D111" s="235">
        <v>11009809.699999999</v>
      </c>
      <c r="E111" s="235">
        <v>40879626.979999997</v>
      </c>
      <c r="F111" s="235">
        <v>0</v>
      </c>
      <c r="G111" s="235">
        <v>-29869817.280000001</v>
      </c>
      <c r="H111" s="235">
        <v>-29869817.280000001</v>
      </c>
    </row>
    <row r="112" spans="1:14" x14ac:dyDescent="0.3">
      <c r="A112" s="361" t="s">
        <v>188</v>
      </c>
      <c r="B112" s="361" t="s">
        <v>189</v>
      </c>
      <c r="C112" s="235">
        <v>0</v>
      </c>
      <c r="D112" s="235">
        <v>983230.45</v>
      </c>
      <c r="E112" s="235">
        <v>3680404.76</v>
      </c>
      <c r="F112" s="235">
        <v>0</v>
      </c>
      <c r="G112" s="235">
        <v>-2697174.31</v>
      </c>
      <c r="H112" s="235">
        <v>-2697174.31</v>
      </c>
    </row>
    <row r="113" spans="1:8" x14ac:dyDescent="0.3">
      <c r="A113" s="361" t="s">
        <v>190</v>
      </c>
      <c r="B113" s="361" t="s">
        <v>191</v>
      </c>
      <c r="C113" s="235">
        <v>0</v>
      </c>
      <c r="D113" s="235">
        <v>207816.8</v>
      </c>
      <c r="E113" s="235">
        <v>761435.83</v>
      </c>
      <c r="F113" s="235">
        <v>0</v>
      </c>
      <c r="G113" s="235">
        <v>-553619.03</v>
      </c>
      <c r="H113" s="235">
        <v>-553619.03</v>
      </c>
    </row>
    <row r="114" spans="1:8" x14ac:dyDescent="0.3">
      <c r="A114" s="361" t="s">
        <v>937</v>
      </c>
      <c r="B114" s="361" t="s">
        <v>938</v>
      </c>
      <c r="C114" s="235">
        <v>0</v>
      </c>
      <c r="D114" s="235">
        <v>289694.28999999998</v>
      </c>
      <c r="E114" s="235">
        <v>1084376.75</v>
      </c>
      <c r="F114" s="235">
        <v>0</v>
      </c>
      <c r="G114" s="235">
        <v>-794682.46</v>
      </c>
      <c r="H114" s="235">
        <v>-794682.46</v>
      </c>
    </row>
    <row r="115" spans="1:8" x14ac:dyDescent="0.3">
      <c r="A115" s="361" t="s">
        <v>192</v>
      </c>
      <c r="B115" s="361" t="s">
        <v>193</v>
      </c>
      <c r="C115" s="235">
        <v>0</v>
      </c>
      <c r="D115" s="235">
        <v>1050176.6200000001</v>
      </c>
      <c r="E115" s="235">
        <v>3749480.09</v>
      </c>
      <c r="F115" s="235">
        <v>0</v>
      </c>
      <c r="G115" s="235">
        <v>-2699303.47</v>
      </c>
      <c r="H115" s="235">
        <v>-2699303.47</v>
      </c>
    </row>
    <row r="116" spans="1:8" x14ac:dyDescent="0.3">
      <c r="A116" s="361" t="s">
        <v>194</v>
      </c>
      <c r="B116" s="361" t="s">
        <v>195</v>
      </c>
      <c r="C116" s="235">
        <v>0</v>
      </c>
      <c r="D116" s="235">
        <v>2847952.37</v>
      </c>
      <c r="E116" s="235">
        <v>10660387.32</v>
      </c>
      <c r="F116" s="235">
        <v>0</v>
      </c>
      <c r="G116" s="235">
        <v>-7812434.9500000002</v>
      </c>
      <c r="H116" s="235">
        <v>-7812434.9500000002</v>
      </c>
    </row>
    <row r="117" spans="1:8" x14ac:dyDescent="0.3">
      <c r="A117" s="361" t="s">
        <v>196</v>
      </c>
      <c r="B117" s="361" t="s">
        <v>197</v>
      </c>
      <c r="C117" s="235">
        <v>0</v>
      </c>
      <c r="D117" s="235">
        <v>2594971.9700000002</v>
      </c>
      <c r="E117" s="235">
        <v>9613448.3599999994</v>
      </c>
      <c r="F117" s="235">
        <v>0</v>
      </c>
      <c r="G117" s="235">
        <v>-7018476.3899999997</v>
      </c>
      <c r="H117" s="235">
        <v>-7018476.3899999997</v>
      </c>
    </row>
    <row r="118" spans="1:8" x14ac:dyDescent="0.3">
      <c r="A118" s="361" t="s">
        <v>198</v>
      </c>
      <c r="B118" s="361" t="s">
        <v>199</v>
      </c>
      <c r="C118" s="235">
        <v>0</v>
      </c>
      <c r="D118" s="235">
        <v>521929.13</v>
      </c>
      <c r="E118" s="235">
        <v>1953672.66</v>
      </c>
      <c r="F118" s="235">
        <v>0</v>
      </c>
      <c r="G118" s="235">
        <v>-1431743.53</v>
      </c>
      <c r="H118" s="235">
        <v>-1431743.53</v>
      </c>
    </row>
    <row r="119" spans="1:8" x14ac:dyDescent="0.3">
      <c r="A119" s="361" t="s">
        <v>200</v>
      </c>
      <c r="B119" s="361" t="s">
        <v>201</v>
      </c>
      <c r="C119" s="235">
        <v>0</v>
      </c>
      <c r="D119" s="235">
        <v>3604570.14</v>
      </c>
      <c r="E119" s="235">
        <v>13083967.880000001</v>
      </c>
      <c r="F119" s="235">
        <v>0</v>
      </c>
      <c r="G119" s="235">
        <v>-9479397.7400000002</v>
      </c>
      <c r="H119" s="235">
        <v>-9479397.7400000002</v>
      </c>
    </row>
    <row r="120" spans="1:8" x14ac:dyDescent="0.3">
      <c r="A120" s="361" t="s">
        <v>202</v>
      </c>
      <c r="B120" s="361" t="s">
        <v>203</v>
      </c>
      <c r="C120" s="235">
        <v>0</v>
      </c>
      <c r="D120" s="235">
        <v>148845.76999999999</v>
      </c>
      <c r="E120" s="235">
        <v>557155.93999999994</v>
      </c>
      <c r="F120" s="235">
        <v>0</v>
      </c>
      <c r="G120" s="235">
        <v>-408310.17</v>
      </c>
      <c r="H120" s="235">
        <v>-408310.17</v>
      </c>
    </row>
    <row r="121" spans="1:8" x14ac:dyDescent="0.3">
      <c r="A121" s="361" t="s">
        <v>204</v>
      </c>
      <c r="B121" s="361" t="s">
        <v>205</v>
      </c>
      <c r="C121" s="235">
        <v>0</v>
      </c>
      <c r="D121" s="235">
        <v>440424.33</v>
      </c>
      <c r="E121" s="235">
        <v>1640424.89</v>
      </c>
      <c r="F121" s="235">
        <v>0</v>
      </c>
      <c r="G121" s="235">
        <v>-1200000.56</v>
      </c>
      <c r="H121" s="235">
        <v>-1200000.56</v>
      </c>
    </row>
    <row r="122" spans="1:8" x14ac:dyDescent="0.3">
      <c r="A122" s="361" t="s">
        <v>206</v>
      </c>
      <c r="B122" s="361" t="s">
        <v>207</v>
      </c>
      <c r="C122" s="235">
        <v>0</v>
      </c>
      <c r="D122" s="235">
        <v>1206308.92</v>
      </c>
      <c r="E122" s="235">
        <v>4476532.5599999996</v>
      </c>
      <c r="F122" s="235">
        <v>0</v>
      </c>
      <c r="G122" s="235">
        <v>-3270223.64</v>
      </c>
      <c r="H122" s="235">
        <v>-3270223.64</v>
      </c>
    </row>
    <row r="123" spans="1:8" x14ac:dyDescent="0.3">
      <c r="A123" s="361" t="s">
        <v>208</v>
      </c>
      <c r="B123" s="361" t="s">
        <v>209</v>
      </c>
      <c r="C123" s="235">
        <v>0</v>
      </c>
      <c r="D123" s="235">
        <v>125723.48</v>
      </c>
      <c r="E123" s="235">
        <v>463143.7</v>
      </c>
      <c r="F123" s="235">
        <v>0</v>
      </c>
      <c r="G123" s="235">
        <v>-337420.22</v>
      </c>
      <c r="H123" s="235">
        <v>-337420.22</v>
      </c>
    </row>
    <row r="124" spans="1:8" x14ac:dyDescent="0.3">
      <c r="A124" s="361" t="s">
        <v>210</v>
      </c>
      <c r="B124" s="361" t="s">
        <v>211</v>
      </c>
      <c r="C124" s="235">
        <v>0</v>
      </c>
      <c r="D124" s="235">
        <v>182009.14</v>
      </c>
      <c r="E124" s="235">
        <v>681292.25</v>
      </c>
      <c r="F124" s="235">
        <v>0</v>
      </c>
      <c r="G124" s="235">
        <v>-499283.11</v>
      </c>
      <c r="H124" s="235">
        <v>-499283.11</v>
      </c>
    </row>
    <row r="125" spans="1:8" x14ac:dyDescent="0.3">
      <c r="A125" s="361" t="s">
        <v>212</v>
      </c>
      <c r="B125" s="361" t="s">
        <v>213</v>
      </c>
      <c r="C125" s="235">
        <v>0</v>
      </c>
      <c r="D125" s="235">
        <v>919292.03</v>
      </c>
      <c r="E125" s="235">
        <v>3390306.4</v>
      </c>
      <c r="F125" s="235">
        <v>0</v>
      </c>
      <c r="G125" s="235">
        <v>-2471014.37</v>
      </c>
      <c r="H125" s="235">
        <v>-2471014.37</v>
      </c>
    </row>
    <row r="126" spans="1:8" x14ac:dyDescent="0.3">
      <c r="A126" s="361" t="s">
        <v>214</v>
      </c>
      <c r="B126" s="361" t="s">
        <v>215</v>
      </c>
      <c r="C126" s="235">
        <v>0</v>
      </c>
      <c r="D126" s="235">
        <v>504812.21</v>
      </c>
      <c r="E126" s="235">
        <v>1853689.41</v>
      </c>
      <c r="F126" s="235">
        <v>0</v>
      </c>
      <c r="G126" s="235">
        <v>-1348877.2</v>
      </c>
      <c r="H126" s="235">
        <v>-1348877.2</v>
      </c>
    </row>
    <row r="127" spans="1:8" x14ac:dyDescent="0.3">
      <c r="A127" s="361" t="s">
        <v>216</v>
      </c>
      <c r="B127" s="361" t="s">
        <v>217</v>
      </c>
      <c r="C127" s="235">
        <v>0</v>
      </c>
      <c r="D127" s="235">
        <v>217789.28</v>
      </c>
      <c r="E127" s="235">
        <v>793854.29</v>
      </c>
      <c r="F127" s="235">
        <v>0</v>
      </c>
      <c r="G127" s="235">
        <v>-576065.01</v>
      </c>
      <c r="H127" s="235">
        <v>-576065.01</v>
      </c>
    </row>
    <row r="128" spans="1:8" x14ac:dyDescent="0.3">
      <c r="A128" s="361" t="s">
        <v>218</v>
      </c>
      <c r="B128" s="361" t="s">
        <v>219</v>
      </c>
      <c r="C128" s="235">
        <v>0</v>
      </c>
      <c r="D128" s="235">
        <v>2321463.89</v>
      </c>
      <c r="E128" s="235">
        <v>8359904.3099999996</v>
      </c>
      <c r="F128" s="235">
        <v>0</v>
      </c>
      <c r="G128" s="235">
        <v>-6038440.4199999999</v>
      </c>
      <c r="H128" s="235">
        <v>-6038440.4199999999</v>
      </c>
    </row>
    <row r="129" spans="1:8" x14ac:dyDescent="0.3">
      <c r="A129" s="361" t="s">
        <v>220</v>
      </c>
      <c r="B129" s="361" t="s">
        <v>221</v>
      </c>
      <c r="C129" s="235">
        <v>0</v>
      </c>
      <c r="D129" s="235">
        <v>48134.92</v>
      </c>
      <c r="E129" s="235">
        <v>133542.51999999999</v>
      </c>
      <c r="F129" s="235">
        <v>0</v>
      </c>
      <c r="G129" s="235">
        <v>-85407.6</v>
      </c>
      <c r="H129" s="235">
        <v>-85407.6</v>
      </c>
    </row>
    <row r="130" spans="1:8" x14ac:dyDescent="0.3">
      <c r="A130" s="361" t="s">
        <v>222</v>
      </c>
      <c r="B130" s="361" t="s">
        <v>223</v>
      </c>
      <c r="C130" s="235">
        <v>0</v>
      </c>
      <c r="D130" s="235">
        <v>31024.240000000002</v>
      </c>
      <c r="E130" s="235">
        <v>111164.03</v>
      </c>
      <c r="F130" s="235">
        <v>0</v>
      </c>
      <c r="G130" s="235">
        <v>-80139.789999999994</v>
      </c>
      <c r="H130" s="235">
        <v>-80139.789999999994</v>
      </c>
    </row>
    <row r="131" spans="1:8" x14ac:dyDescent="0.3">
      <c r="A131" s="361" t="s">
        <v>939</v>
      </c>
      <c r="B131" s="361" t="s">
        <v>940</v>
      </c>
      <c r="C131" s="235">
        <v>0</v>
      </c>
      <c r="D131" s="235">
        <v>36182.1</v>
      </c>
      <c r="E131" s="235">
        <v>135435.99</v>
      </c>
      <c r="F131" s="235">
        <v>0</v>
      </c>
      <c r="G131" s="235">
        <v>-99253.89</v>
      </c>
      <c r="H131" s="235">
        <v>-99253.89</v>
      </c>
    </row>
    <row r="132" spans="1:8" x14ac:dyDescent="0.3">
      <c r="A132" s="361" t="s">
        <v>224</v>
      </c>
      <c r="B132" s="361" t="s">
        <v>225</v>
      </c>
      <c r="C132" s="235">
        <v>0</v>
      </c>
      <c r="D132" s="235">
        <v>2372564.5099999998</v>
      </c>
      <c r="E132" s="235">
        <v>8783747.5700000003</v>
      </c>
      <c r="F132" s="235">
        <v>0</v>
      </c>
      <c r="G132" s="235">
        <v>-6411183.0599999996</v>
      </c>
      <c r="H132" s="235">
        <v>-6411183.0599999996</v>
      </c>
    </row>
    <row r="133" spans="1:8" x14ac:dyDescent="0.3">
      <c r="A133" s="361" t="s">
        <v>226</v>
      </c>
      <c r="B133" s="361" t="s">
        <v>227</v>
      </c>
      <c r="C133" s="235">
        <v>0</v>
      </c>
      <c r="D133" s="235">
        <v>636242455.64999998</v>
      </c>
      <c r="E133" s="235">
        <v>636242455.64999998</v>
      </c>
      <c r="F133" s="235">
        <v>0</v>
      </c>
      <c r="G133" s="235">
        <v>0</v>
      </c>
      <c r="H133" s="235">
        <v>0</v>
      </c>
    </row>
    <row r="134" spans="1:8" x14ac:dyDescent="0.3">
      <c r="A134" s="361" t="s">
        <v>228</v>
      </c>
      <c r="B134" s="361" t="s">
        <v>229</v>
      </c>
      <c r="C134" s="235">
        <v>0</v>
      </c>
      <c r="D134" s="235">
        <v>2360442.33</v>
      </c>
      <c r="E134" s="235">
        <v>8833301.9800000004</v>
      </c>
      <c r="F134" s="235">
        <v>0</v>
      </c>
      <c r="G134" s="235">
        <v>-6472859.6500000004</v>
      </c>
      <c r="H134" s="235">
        <v>-6472859.6500000004</v>
      </c>
    </row>
    <row r="135" spans="1:8" x14ac:dyDescent="0.3">
      <c r="A135" s="361" t="s">
        <v>230</v>
      </c>
      <c r="B135" s="361" t="s">
        <v>231</v>
      </c>
      <c r="C135" s="235">
        <v>0</v>
      </c>
      <c r="D135" s="235">
        <v>2980743.62</v>
      </c>
      <c r="E135" s="235">
        <v>2980743.62</v>
      </c>
      <c r="F135" s="235">
        <v>0</v>
      </c>
      <c r="G135" s="235">
        <v>0</v>
      </c>
      <c r="H135" s="235">
        <v>0</v>
      </c>
    </row>
    <row r="136" spans="1:8" x14ac:dyDescent="0.3">
      <c r="A136" s="361" t="s">
        <v>232</v>
      </c>
      <c r="B136" s="361" t="s">
        <v>233</v>
      </c>
      <c r="C136" s="235">
        <v>0</v>
      </c>
      <c r="D136" s="235">
        <v>581416.03</v>
      </c>
      <c r="E136" s="235">
        <v>2176342.59</v>
      </c>
      <c r="F136" s="235">
        <v>0</v>
      </c>
      <c r="G136" s="235">
        <v>-1594926.56</v>
      </c>
      <c r="H136" s="235">
        <v>-1594926.56</v>
      </c>
    </row>
    <row r="137" spans="1:8" x14ac:dyDescent="0.3">
      <c r="A137" s="361" t="s">
        <v>234</v>
      </c>
      <c r="B137" s="361" t="s">
        <v>235</v>
      </c>
      <c r="C137" s="235">
        <v>0</v>
      </c>
      <c r="D137" s="235">
        <v>2600416.54</v>
      </c>
      <c r="E137" s="235">
        <v>40284138.210000001</v>
      </c>
      <c r="F137" s="235">
        <v>0</v>
      </c>
      <c r="G137" s="235">
        <v>-37683721.670000002</v>
      </c>
      <c r="H137" s="235">
        <v>-37683721.670000002</v>
      </c>
    </row>
    <row r="138" spans="1:8" x14ac:dyDescent="0.3">
      <c r="A138" s="361" t="s">
        <v>236</v>
      </c>
      <c r="B138" s="361" t="s">
        <v>237</v>
      </c>
      <c r="C138" s="235">
        <v>0</v>
      </c>
      <c r="D138" s="235">
        <v>6428228.3899999997</v>
      </c>
      <c r="E138" s="235">
        <v>23827904.460000001</v>
      </c>
      <c r="F138" s="235">
        <v>0</v>
      </c>
      <c r="G138" s="235">
        <v>-17399676.07</v>
      </c>
      <c r="H138" s="235">
        <v>-17399676.07</v>
      </c>
    </row>
    <row r="139" spans="1:8" x14ac:dyDescent="0.3">
      <c r="A139" s="361" t="s">
        <v>238</v>
      </c>
      <c r="B139" s="361" t="s">
        <v>239</v>
      </c>
      <c r="C139" s="235">
        <v>0</v>
      </c>
      <c r="D139" s="235">
        <v>2320201.4</v>
      </c>
      <c r="E139" s="235">
        <v>6214051.1600000001</v>
      </c>
      <c r="F139" s="235">
        <v>0</v>
      </c>
      <c r="G139" s="235">
        <v>-3893849.76</v>
      </c>
      <c r="H139" s="235">
        <v>-3893849.76</v>
      </c>
    </row>
    <row r="140" spans="1:8" x14ac:dyDescent="0.3">
      <c r="A140" s="361" t="s">
        <v>240</v>
      </c>
      <c r="B140" s="361" t="s">
        <v>241</v>
      </c>
      <c r="C140" s="235">
        <v>0</v>
      </c>
      <c r="D140" s="235">
        <v>1067121.1399999999</v>
      </c>
      <c r="E140" s="235">
        <v>3711955.85</v>
      </c>
      <c r="F140" s="235">
        <v>0</v>
      </c>
      <c r="G140" s="235">
        <v>-2644834.71</v>
      </c>
      <c r="H140" s="235">
        <v>-2644834.71</v>
      </c>
    </row>
    <row r="141" spans="1:8" x14ac:dyDescent="0.3">
      <c r="A141" s="361" t="s">
        <v>242</v>
      </c>
      <c r="B141" s="361" t="s">
        <v>243</v>
      </c>
      <c r="C141" s="235">
        <v>0</v>
      </c>
      <c r="D141" s="235">
        <v>4649163.51</v>
      </c>
      <c r="E141" s="235">
        <v>11882690.51</v>
      </c>
      <c r="F141" s="235">
        <v>0</v>
      </c>
      <c r="G141" s="235">
        <v>-7233527</v>
      </c>
      <c r="H141" s="235">
        <v>-7233527</v>
      </c>
    </row>
    <row r="142" spans="1:8" x14ac:dyDescent="0.3">
      <c r="A142" s="361" t="s">
        <v>244</v>
      </c>
      <c r="B142" s="361" t="s">
        <v>245</v>
      </c>
      <c r="C142" s="235">
        <v>0</v>
      </c>
      <c r="D142" s="235">
        <v>10500030.720000001</v>
      </c>
      <c r="E142" s="235">
        <v>39303464.369999997</v>
      </c>
      <c r="F142" s="235">
        <v>0</v>
      </c>
      <c r="G142" s="235">
        <v>-28803433.649999999</v>
      </c>
      <c r="H142" s="235">
        <v>-28803433.649999999</v>
      </c>
    </row>
    <row r="143" spans="1:8" x14ac:dyDescent="0.3">
      <c r="A143" s="361" t="s">
        <v>246</v>
      </c>
      <c r="B143" s="361" t="s">
        <v>247</v>
      </c>
      <c r="C143" s="235">
        <v>0</v>
      </c>
      <c r="D143" s="235">
        <v>10788834.310000001</v>
      </c>
      <c r="E143" s="235">
        <v>40384507.079999998</v>
      </c>
      <c r="F143" s="235">
        <v>0</v>
      </c>
      <c r="G143" s="235">
        <v>-29595672.77</v>
      </c>
      <c r="H143" s="235">
        <v>-29595672.77</v>
      </c>
    </row>
    <row r="144" spans="1:8" x14ac:dyDescent="0.3">
      <c r="A144" s="361" t="s">
        <v>248</v>
      </c>
      <c r="B144" s="361" t="s">
        <v>249</v>
      </c>
      <c r="C144" s="235">
        <v>0</v>
      </c>
      <c r="D144" s="235">
        <v>842271.91</v>
      </c>
      <c r="E144" s="235">
        <v>3104139.96</v>
      </c>
      <c r="F144" s="235">
        <v>0</v>
      </c>
      <c r="G144" s="235">
        <v>-2261868.0499999998</v>
      </c>
      <c r="H144" s="235">
        <v>-2261868.0499999998</v>
      </c>
    </row>
    <row r="145" spans="1:11" x14ac:dyDescent="0.3">
      <c r="A145" s="363" t="s">
        <v>250</v>
      </c>
      <c r="B145" s="363" t="s">
        <v>251</v>
      </c>
      <c r="C145" s="237">
        <v>0</v>
      </c>
      <c r="D145" s="237">
        <v>5744032.0199999996</v>
      </c>
      <c r="E145" s="237">
        <v>21500923.550000001</v>
      </c>
      <c r="F145" s="237">
        <v>0</v>
      </c>
      <c r="G145" s="237">
        <v>-15756891.529999999</v>
      </c>
      <c r="H145" s="237">
        <v>-15756891.529999999</v>
      </c>
      <c r="I145" s="235">
        <f>+SUM(H105:H145)</f>
        <v>-932273806.34999967</v>
      </c>
      <c r="J145" s="235">
        <f>-H141-H142-H143-H145</f>
        <v>81389524.950000003</v>
      </c>
      <c r="K145" s="354"/>
    </row>
    <row r="146" spans="1:11" x14ac:dyDescent="0.3">
      <c r="A146" s="361" t="s">
        <v>252</v>
      </c>
      <c r="B146" s="361" t="s">
        <v>253</v>
      </c>
      <c r="C146" s="235">
        <v>0</v>
      </c>
      <c r="D146" s="235">
        <v>25562304.93</v>
      </c>
      <c r="E146" s="235">
        <v>16195673.189999999</v>
      </c>
      <c r="F146" s="235">
        <v>9366631.7400000002</v>
      </c>
      <c r="G146" s="235">
        <v>0</v>
      </c>
      <c r="H146" s="235">
        <v>9366631.7400000002</v>
      </c>
    </row>
    <row r="147" spans="1:11" x14ac:dyDescent="0.3">
      <c r="A147" s="361" t="s">
        <v>254</v>
      </c>
      <c r="B147" s="361" t="s">
        <v>255</v>
      </c>
      <c r="C147" s="235">
        <v>0</v>
      </c>
      <c r="D147" s="235">
        <v>5959584.5099999998</v>
      </c>
      <c r="E147" s="235">
        <v>3775852.12</v>
      </c>
      <c r="F147" s="235">
        <v>2183732.39</v>
      </c>
      <c r="G147" s="235">
        <v>0</v>
      </c>
      <c r="H147" s="235">
        <v>2183732.39</v>
      </c>
    </row>
    <row r="148" spans="1:11" x14ac:dyDescent="0.3">
      <c r="A148" s="361" t="s">
        <v>256</v>
      </c>
      <c r="B148" s="361" t="s">
        <v>257</v>
      </c>
      <c r="C148" s="235">
        <v>0</v>
      </c>
      <c r="D148" s="235">
        <v>2089362.16</v>
      </c>
      <c r="E148" s="235">
        <v>1323770.56</v>
      </c>
      <c r="F148" s="235">
        <v>765591.6</v>
      </c>
      <c r="G148" s="235">
        <v>0</v>
      </c>
      <c r="H148" s="235">
        <v>765591.6</v>
      </c>
    </row>
    <row r="149" spans="1:11" x14ac:dyDescent="0.3">
      <c r="A149" s="361" t="s">
        <v>258</v>
      </c>
      <c r="B149" s="361" t="s">
        <v>259</v>
      </c>
      <c r="C149" s="235">
        <v>0</v>
      </c>
      <c r="D149" s="235">
        <v>476458.98</v>
      </c>
      <c r="E149" s="235">
        <v>301873.17</v>
      </c>
      <c r="F149" s="235">
        <v>174585.81</v>
      </c>
      <c r="G149" s="235">
        <v>0</v>
      </c>
      <c r="H149" s="235">
        <v>174585.81</v>
      </c>
    </row>
    <row r="150" spans="1:11" x14ac:dyDescent="0.3">
      <c r="A150" s="361" t="s">
        <v>260</v>
      </c>
      <c r="B150" s="361" t="s">
        <v>261</v>
      </c>
      <c r="C150" s="235">
        <v>0</v>
      </c>
      <c r="D150" s="235">
        <v>239480.52</v>
      </c>
      <c r="E150" s="235">
        <v>63977.89</v>
      </c>
      <c r="F150" s="235">
        <v>175502.63</v>
      </c>
      <c r="G150" s="235">
        <v>0</v>
      </c>
      <c r="H150" s="235">
        <v>175502.63</v>
      </c>
    </row>
    <row r="151" spans="1:11" x14ac:dyDescent="0.3">
      <c r="A151" s="361" t="s">
        <v>262</v>
      </c>
      <c r="B151" s="361" t="s">
        <v>263</v>
      </c>
      <c r="C151" s="235">
        <v>0</v>
      </c>
      <c r="D151" s="235">
        <v>59280.1</v>
      </c>
      <c r="E151" s="235">
        <v>15836.84</v>
      </c>
      <c r="F151" s="235">
        <v>43443.26</v>
      </c>
      <c r="G151" s="235">
        <v>0</v>
      </c>
      <c r="H151" s="235">
        <v>43443.26</v>
      </c>
    </row>
    <row r="152" spans="1:11" x14ac:dyDescent="0.3">
      <c r="A152" s="361" t="s">
        <v>265</v>
      </c>
      <c r="B152" s="361" t="s">
        <v>266</v>
      </c>
      <c r="C152" s="235">
        <v>0</v>
      </c>
      <c r="D152" s="235">
        <v>8709.0300000000007</v>
      </c>
      <c r="E152" s="235">
        <v>2326.64</v>
      </c>
      <c r="F152" s="235">
        <v>6382.39</v>
      </c>
      <c r="G152" s="235">
        <v>0</v>
      </c>
      <c r="H152" s="235">
        <v>6382.39</v>
      </c>
    </row>
    <row r="153" spans="1:11" x14ac:dyDescent="0.3">
      <c r="A153" s="361" t="s">
        <v>267</v>
      </c>
      <c r="B153" s="361" t="s">
        <v>268</v>
      </c>
      <c r="C153" s="235">
        <v>0</v>
      </c>
      <c r="D153" s="235">
        <v>184270.11</v>
      </c>
      <c r="E153" s="235">
        <v>49228.28</v>
      </c>
      <c r="F153" s="235">
        <v>135041.82999999999</v>
      </c>
      <c r="G153" s="235">
        <v>0</v>
      </c>
      <c r="H153" s="235">
        <v>135041.82999999999</v>
      </c>
    </row>
    <row r="154" spans="1:11" x14ac:dyDescent="0.3">
      <c r="A154" s="361" t="s">
        <v>269</v>
      </c>
      <c r="B154" s="361" t="s">
        <v>270</v>
      </c>
      <c r="C154" s="235">
        <v>0</v>
      </c>
      <c r="D154" s="235">
        <v>109960.54</v>
      </c>
      <c r="E154" s="235">
        <v>32149.360000000001</v>
      </c>
      <c r="F154" s="235">
        <v>77811.179999999993</v>
      </c>
      <c r="G154" s="235">
        <v>0</v>
      </c>
      <c r="H154" s="235">
        <v>77811.179999999993</v>
      </c>
    </row>
    <row r="155" spans="1:11" x14ac:dyDescent="0.3">
      <c r="A155" s="361" t="s">
        <v>271</v>
      </c>
      <c r="B155" s="361" t="s">
        <v>272</v>
      </c>
      <c r="C155" s="235">
        <v>0</v>
      </c>
      <c r="D155" s="235">
        <v>216931.77</v>
      </c>
      <c r="E155" s="235">
        <v>59647.25</v>
      </c>
      <c r="F155" s="235">
        <v>157284.51999999999</v>
      </c>
      <c r="G155" s="235">
        <v>0</v>
      </c>
      <c r="H155" s="235">
        <v>157284.51999999999</v>
      </c>
    </row>
    <row r="156" spans="1:11" x14ac:dyDescent="0.3">
      <c r="A156" s="361" t="s">
        <v>273</v>
      </c>
      <c r="B156" s="361" t="s">
        <v>274</v>
      </c>
      <c r="C156" s="235">
        <v>0</v>
      </c>
      <c r="D156" s="235">
        <v>114472.44</v>
      </c>
      <c r="E156" s="235">
        <v>30581.63</v>
      </c>
      <c r="F156" s="235">
        <v>83890.81</v>
      </c>
      <c r="G156" s="235">
        <v>0</v>
      </c>
      <c r="H156" s="235">
        <v>83890.81</v>
      </c>
    </row>
    <row r="157" spans="1:11" x14ac:dyDescent="0.3">
      <c r="A157" s="361" t="s">
        <v>941</v>
      </c>
      <c r="B157" s="361" t="s">
        <v>261</v>
      </c>
      <c r="C157" s="235">
        <v>0</v>
      </c>
      <c r="D157" s="235">
        <v>9601.7199999999993</v>
      </c>
      <c r="E157" s="235">
        <v>2565.13</v>
      </c>
      <c r="F157" s="235">
        <v>7036.59</v>
      </c>
      <c r="G157" s="235">
        <v>0</v>
      </c>
      <c r="H157" s="235">
        <v>7036.59</v>
      </c>
    </row>
    <row r="158" spans="1:11" x14ac:dyDescent="0.3">
      <c r="A158" s="361" t="s">
        <v>275</v>
      </c>
      <c r="B158" s="361" t="s">
        <v>1208</v>
      </c>
      <c r="C158" s="235">
        <v>0</v>
      </c>
      <c r="D158" s="235">
        <v>7237772.2599999998</v>
      </c>
      <c r="E158" s="235">
        <v>1933591.15</v>
      </c>
      <c r="F158" s="235">
        <v>5304181.1100000003</v>
      </c>
      <c r="G158" s="235">
        <v>0</v>
      </c>
      <c r="H158" s="235">
        <v>5304181.1100000003</v>
      </c>
    </row>
    <row r="159" spans="1:11" x14ac:dyDescent="0.3">
      <c r="A159" s="361" t="s">
        <v>1130</v>
      </c>
      <c r="B159" s="361" t="s">
        <v>276</v>
      </c>
      <c r="C159" s="235">
        <v>0</v>
      </c>
      <c r="D159" s="235">
        <v>3368.63</v>
      </c>
      <c r="E159" s="235">
        <v>899.94</v>
      </c>
      <c r="F159" s="235">
        <v>2468.69</v>
      </c>
      <c r="G159" s="235">
        <v>0</v>
      </c>
      <c r="H159" s="235">
        <v>2468.69</v>
      </c>
    </row>
    <row r="160" spans="1:11" x14ac:dyDescent="0.3">
      <c r="A160" s="361" t="s">
        <v>277</v>
      </c>
      <c r="B160" s="361" t="s">
        <v>278</v>
      </c>
      <c r="C160" s="235">
        <v>0</v>
      </c>
      <c r="D160" s="235">
        <v>853250.69</v>
      </c>
      <c r="E160" s="235">
        <v>540599.51</v>
      </c>
      <c r="F160" s="235">
        <v>312651.18</v>
      </c>
      <c r="G160" s="235">
        <v>0</v>
      </c>
      <c r="H160" s="235">
        <v>312651.18</v>
      </c>
    </row>
    <row r="161" spans="1:8" x14ac:dyDescent="0.3">
      <c r="A161" s="361" t="s">
        <v>279</v>
      </c>
      <c r="B161" s="361" t="s">
        <v>266</v>
      </c>
      <c r="C161" s="235">
        <v>0</v>
      </c>
      <c r="D161" s="235">
        <v>218401.36</v>
      </c>
      <c r="E161" s="235">
        <v>138373.95000000001</v>
      </c>
      <c r="F161" s="235">
        <v>80027.41</v>
      </c>
      <c r="G161" s="235">
        <v>0</v>
      </c>
      <c r="H161" s="235">
        <v>80027.41</v>
      </c>
    </row>
    <row r="162" spans="1:8" x14ac:dyDescent="0.3">
      <c r="A162" s="361" t="s">
        <v>281</v>
      </c>
      <c r="B162" s="361" t="s">
        <v>282</v>
      </c>
      <c r="C162" s="235">
        <v>0</v>
      </c>
      <c r="D162" s="235">
        <v>27275.26</v>
      </c>
      <c r="E162" s="235">
        <v>7286.66</v>
      </c>
      <c r="F162" s="235">
        <v>19988.599999999999</v>
      </c>
      <c r="G162" s="235">
        <v>0</v>
      </c>
      <c r="H162" s="235">
        <v>19988.599999999999</v>
      </c>
    </row>
    <row r="163" spans="1:8" x14ac:dyDescent="0.3">
      <c r="A163" s="361" t="s">
        <v>283</v>
      </c>
      <c r="B163" s="361" t="s">
        <v>284</v>
      </c>
      <c r="C163" s="235">
        <v>0</v>
      </c>
      <c r="D163" s="235">
        <v>154605.39000000001</v>
      </c>
      <c r="E163" s="235">
        <v>94712.33</v>
      </c>
      <c r="F163" s="235">
        <v>59893.06</v>
      </c>
      <c r="G163" s="235">
        <v>0</v>
      </c>
      <c r="H163" s="235">
        <v>59893.06</v>
      </c>
    </row>
    <row r="164" spans="1:8" x14ac:dyDescent="0.3">
      <c r="A164" s="361" t="s">
        <v>285</v>
      </c>
      <c r="B164" s="361" t="s">
        <v>286</v>
      </c>
      <c r="C164" s="235">
        <v>0</v>
      </c>
      <c r="D164" s="235">
        <v>106590200.95999999</v>
      </c>
      <c r="E164" s="235">
        <v>28475871.079999998</v>
      </c>
      <c r="F164" s="235">
        <v>78114329.879999995</v>
      </c>
      <c r="G164" s="235">
        <v>0</v>
      </c>
      <c r="H164" s="235">
        <v>78114329.879999995</v>
      </c>
    </row>
    <row r="165" spans="1:8" x14ac:dyDescent="0.3">
      <c r="A165" s="361" t="s">
        <v>287</v>
      </c>
      <c r="B165" s="361" t="s">
        <v>288</v>
      </c>
      <c r="C165" s="235">
        <v>0</v>
      </c>
      <c r="D165" s="235">
        <v>23592171.120000001</v>
      </c>
      <c r="E165" s="235">
        <v>6302714.6699999999</v>
      </c>
      <c r="F165" s="235">
        <v>17289456.449999999</v>
      </c>
      <c r="G165" s="235">
        <v>0</v>
      </c>
      <c r="H165" s="235">
        <v>17289456.449999999</v>
      </c>
    </row>
    <row r="166" spans="1:8" x14ac:dyDescent="0.3">
      <c r="A166" s="361" t="s">
        <v>289</v>
      </c>
      <c r="B166" s="361" t="s">
        <v>257</v>
      </c>
      <c r="C166" s="235">
        <v>0</v>
      </c>
      <c r="D166" s="235">
        <v>8073826.4699999997</v>
      </c>
      <c r="E166" s="235">
        <v>2156945.38</v>
      </c>
      <c r="F166" s="235">
        <v>5916881.0899999999</v>
      </c>
      <c r="G166" s="235">
        <v>0</v>
      </c>
      <c r="H166" s="235">
        <v>5916881.0899999999</v>
      </c>
    </row>
    <row r="167" spans="1:8" x14ac:dyDescent="0.3">
      <c r="A167" s="361" t="s">
        <v>290</v>
      </c>
      <c r="B167" s="361" t="s">
        <v>291</v>
      </c>
      <c r="C167" s="235">
        <v>0</v>
      </c>
      <c r="D167" s="235">
        <v>1931872.67</v>
      </c>
      <c r="E167" s="235">
        <v>516105.2</v>
      </c>
      <c r="F167" s="235">
        <v>1415767.47</v>
      </c>
      <c r="G167" s="235">
        <v>0</v>
      </c>
      <c r="H167" s="235">
        <v>1415767.47</v>
      </c>
    </row>
    <row r="168" spans="1:8" x14ac:dyDescent="0.3">
      <c r="A168" s="361" t="s">
        <v>292</v>
      </c>
      <c r="B168" s="361" t="s">
        <v>261</v>
      </c>
      <c r="C168" s="235">
        <v>0</v>
      </c>
      <c r="D168" s="235">
        <v>1071616.68</v>
      </c>
      <c r="E168" s="235">
        <v>286285.40000000002</v>
      </c>
      <c r="F168" s="235">
        <v>785331.28</v>
      </c>
      <c r="G168" s="235">
        <v>0</v>
      </c>
      <c r="H168" s="235">
        <v>785331.28</v>
      </c>
    </row>
    <row r="169" spans="1:8" x14ac:dyDescent="0.3">
      <c r="A169" s="361" t="s">
        <v>293</v>
      </c>
      <c r="B169" s="361" t="s">
        <v>263</v>
      </c>
      <c r="C169" s="235">
        <v>0</v>
      </c>
      <c r="D169" s="235">
        <v>603755.05000000005</v>
      </c>
      <c r="E169" s="235">
        <v>161294.85</v>
      </c>
      <c r="F169" s="235">
        <v>442460.2</v>
      </c>
      <c r="G169" s="235">
        <v>0</v>
      </c>
      <c r="H169" s="235">
        <v>442460.2</v>
      </c>
    </row>
    <row r="170" spans="1:8" x14ac:dyDescent="0.3">
      <c r="A170" s="361" t="s">
        <v>294</v>
      </c>
      <c r="B170" s="361" t="s">
        <v>266</v>
      </c>
      <c r="C170" s="235">
        <v>0</v>
      </c>
      <c r="D170" s="235">
        <v>2308924.84</v>
      </c>
      <c r="E170" s="235">
        <v>616835.75</v>
      </c>
      <c r="F170" s="235">
        <v>1692089.09</v>
      </c>
      <c r="G170" s="235">
        <v>0</v>
      </c>
      <c r="H170" s="235">
        <v>1692089.09</v>
      </c>
    </row>
    <row r="171" spans="1:8" x14ac:dyDescent="0.3">
      <c r="A171" s="361" t="s">
        <v>295</v>
      </c>
      <c r="B171" s="361" t="s">
        <v>296</v>
      </c>
      <c r="C171" s="235">
        <v>0</v>
      </c>
      <c r="D171" s="235">
        <v>7784562.8899999997</v>
      </c>
      <c r="E171" s="235">
        <v>2079667.8</v>
      </c>
      <c r="F171" s="235">
        <v>5704895.0899999999</v>
      </c>
      <c r="G171" s="235">
        <v>0</v>
      </c>
      <c r="H171" s="235">
        <v>5704895.0899999999</v>
      </c>
    </row>
    <row r="172" spans="1:8" x14ac:dyDescent="0.3">
      <c r="A172" s="361" t="s">
        <v>297</v>
      </c>
      <c r="B172" s="361" t="s">
        <v>298</v>
      </c>
      <c r="C172" s="235">
        <v>0</v>
      </c>
      <c r="D172" s="235">
        <v>10150018.93</v>
      </c>
      <c r="E172" s="235">
        <v>6425836.5899999999</v>
      </c>
      <c r="F172" s="235">
        <v>3724182.34</v>
      </c>
      <c r="G172" s="235">
        <v>0</v>
      </c>
      <c r="H172" s="235">
        <v>3724182.34</v>
      </c>
    </row>
    <row r="173" spans="1:8" x14ac:dyDescent="0.3">
      <c r="A173" s="361" t="s">
        <v>299</v>
      </c>
      <c r="B173" s="361" t="s">
        <v>300</v>
      </c>
      <c r="C173" s="235">
        <v>0</v>
      </c>
      <c r="D173" s="235">
        <v>1504769.62</v>
      </c>
      <c r="E173" s="235">
        <v>402003.42</v>
      </c>
      <c r="F173" s="235">
        <v>1102766.2</v>
      </c>
      <c r="G173" s="235">
        <v>0</v>
      </c>
      <c r="H173" s="235">
        <v>1102766.2</v>
      </c>
    </row>
    <row r="174" spans="1:8" x14ac:dyDescent="0.3">
      <c r="A174" s="361" t="s">
        <v>301</v>
      </c>
      <c r="B174" s="361" t="s">
        <v>302</v>
      </c>
      <c r="C174" s="235">
        <v>0</v>
      </c>
      <c r="D174" s="235">
        <v>1332297.68</v>
      </c>
      <c r="E174" s="235">
        <v>355927.06</v>
      </c>
      <c r="F174" s="235">
        <v>976370.62</v>
      </c>
      <c r="G174" s="235">
        <v>0</v>
      </c>
      <c r="H174" s="235">
        <v>976370.62</v>
      </c>
    </row>
    <row r="175" spans="1:8" x14ac:dyDescent="0.3">
      <c r="A175" s="361" t="s">
        <v>303</v>
      </c>
      <c r="B175" s="361" t="s">
        <v>304</v>
      </c>
      <c r="C175" s="235">
        <v>0</v>
      </c>
      <c r="D175" s="235">
        <v>134813.37</v>
      </c>
      <c r="E175" s="235">
        <v>36015.769999999997</v>
      </c>
      <c r="F175" s="235">
        <v>98797.6</v>
      </c>
      <c r="G175" s="235">
        <v>0</v>
      </c>
      <c r="H175" s="235">
        <v>98797.6</v>
      </c>
    </row>
    <row r="176" spans="1:8" x14ac:dyDescent="0.3">
      <c r="A176" s="361" t="s">
        <v>305</v>
      </c>
      <c r="B176" s="361" t="s">
        <v>306</v>
      </c>
      <c r="C176" s="235">
        <v>0</v>
      </c>
      <c r="D176" s="235">
        <v>232365.01</v>
      </c>
      <c r="E176" s="235">
        <v>62076.959999999999</v>
      </c>
      <c r="F176" s="235">
        <v>170288.05</v>
      </c>
      <c r="G176" s="235">
        <v>0</v>
      </c>
      <c r="H176" s="235">
        <v>170288.05</v>
      </c>
    </row>
    <row r="177" spans="1:8" x14ac:dyDescent="0.3">
      <c r="A177" s="361" t="s">
        <v>307</v>
      </c>
      <c r="B177" s="361" t="s">
        <v>308</v>
      </c>
      <c r="C177" s="235">
        <v>0</v>
      </c>
      <c r="D177" s="235">
        <v>310811.78000000003</v>
      </c>
      <c r="E177" s="235">
        <v>83034.240000000005</v>
      </c>
      <c r="F177" s="235">
        <v>227777.54</v>
      </c>
      <c r="G177" s="235">
        <v>0</v>
      </c>
      <c r="H177" s="235">
        <v>227777.54</v>
      </c>
    </row>
    <row r="178" spans="1:8" x14ac:dyDescent="0.3">
      <c r="A178" s="361" t="s">
        <v>309</v>
      </c>
      <c r="B178" s="361" t="s">
        <v>270</v>
      </c>
      <c r="C178" s="235">
        <v>0</v>
      </c>
      <c r="D178" s="235">
        <v>3684131.09</v>
      </c>
      <c r="E178" s="235">
        <v>1033392.42</v>
      </c>
      <c r="F178" s="235">
        <v>2650738.67</v>
      </c>
      <c r="G178" s="235">
        <v>0</v>
      </c>
      <c r="H178" s="235">
        <v>2650738.67</v>
      </c>
    </row>
    <row r="179" spans="1:8" x14ac:dyDescent="0.3">
      <c r="A179" s="361" t="s">
        <v>310</v>
      </c>
      <c r="B179" s="361" t="s">
        <v>272</v>
      </c>
      <c r="C179" s="235">
        <v>0</v>
      </c>
      <c r="D179" s="235">
        <v>247048.19</v>
      </c>
      <c r="E179" s="235">
        <v>115476.75</v>
      </c>
      <c r="F179" s="235">
        <v>131571.44</v>
      </c>
      <c r="G179" s="235">
        <v>0</v>
      </c>
      <c r="H179" s="235">
        <v>131571.44</v>
      </c>
    </row>
    <row r="180" spans="1:8" x14ac:dyDescent="0.3">
      <c r="A180" s="361" t="s">
        <v>942</v>
      </c>
      <c r="B180" s="361" t="s">
        <v>422</v>
      </c>
      <c r="C180" s="235">
        <v>0</v>
      </c>
      <c r="D180" s="235">
        <v>536.82000000000005</v>
      </c>
      <c r="E180" s="235">
        <v>536.82000000000005</v>
      </c>
      <c r="F180" s="235">
        <v>0</v>
      </c>
      <c r="G180" s="235">
        <v>0</v>
      </c>
      <c r="H180" s="235">
        <v>0</v>
      </c>
    </row>
    <row r="181" spans="1:8" x14ac:dyDescent="0.3">
      <c r="A181" s="361" t="s">
        <v>311</v>
      </c>
      <c r="B181" s="361" t="s">
        <v>274</v>
      </c>
      <c r="C181" s="235">
        <v>0</v>
      </c>
      <c r="D181" s="235">
        <v>220560.3</v>
      </c>
      <c r="E181" s="235">
        <v>58923.3</v>
      </c>
      <c r="F181" s="235">
        <v>161637</v>
      </c>
      <c r="G181" s="235">
        <v>0</v>
      </c>
      <c r="H181" s="235">
        <v>161637</v>
      </c>
    </row>
    <row r="182" spans="1:8" x14ac:dyDescent="0.3">
      <c r="A182" s="361" t="s">
        <v>312</v>
      </c>
      <c r="B182" s="361" t="s">
        <v>261</v>
      </c>
      <c r="C182" s="235">
        <v>0</v>
      </c>
      <c r="D182" s="235">
        <v>364549.31</v>
      </c>
      <c r="E182" s="235">
        <v>97390.37</v>
      </c>
      <c r="F182" s="235">
        <v>267158.94</v>
      </c>
      <c r="G182" s="235">
        <v>0</v>
      </c>
      <c r="H182" s="235">
        <v>267158.94</v>
      </c>
    </row>
    <row r="183" spans="1:8" x14ac:dyDescent="0.3">
      <c r="A183" s="361" t="s">
        <v>313</v>
      </c>
      <c r="B183" s="361" t="s">
        <v>314</v>
      </c>
      <c r="C183" s="235">
        <v>0</v>
      </c>
      <c r="D183" s="235">
        <v>68983.28</v>
      </c>
      <c r="E183" s="235">
        <v>258216.55</v>
      </c>
      <c r="F183" s="235">
        <v>0</v>
      </c>
      <c r="G183" s="235">
        <v>-189233.27</v>
      </c>
      <c r="H183" s="235">
        <v>-189233.27</v>
      </c>
    </row>
    <row r="184" spans="1:8" x14ac:dyDescent="0.3">
      <c r="A184" s="361" t="s">
        <v>315</v>
      </c>
      <c r="B184" s="361" t="s">
        <v>316</v>
      </c>
      <c r="C184" s="235">
        <v>0</v>
      </c>
      <c r="D184" s="235">
        <v>53564.2</v>
      </c>
      <c r="E184" s="235">
        <v>14309.83</v>
      </c>
      <c r="F184" s="235">
        <v>39254.370000000003</v>
      </c>
      <c r="G184" s="235">
        <v>0</v>
      </c>
      <c r="H184" s="235">
        <v>39254.370000000003</v>
      </c>
    </row>
    <row r="185" spans="1:8" x14ac:dyDescent="0.3">
      <c r="A185" s="361" t="s">
        <v>317</v>
      </c>
      <c r="B185" s="361" t="s">
        <v>318</v>
      </c>
      <c r="C185" s="235">
        <v>0</v>
      </c>
      <c r="D185" s="235">
        <v>23449.74</v>
      </c>
      <c r="E185" s="235">
        <v>6264.66</v>
      </c>
      <c r="F185" s="235">
        <v>17185.080000000002</v>
      </c>
      <c r="G185" s="235">
        <v>0</v>
      </c>
      <c r="H185" s="235">
        <v>17185.080000000002</v>
      </c>
    </row>
    <row r="186" spans="1:8" x14ac:dyDescent="0.3">
      <c r="A186" s="361" t="s">
        <v>319</v>
      </c>
      <c r="B186" s="361" t="s">
        <v>320</v>
      </c>
      <c r="C186" s="235">
        <v>0</v>
      </c>
      <c r="D186" s="235">
        <v>1650805.81</v>
      </c>
      <c r="E186" s="235">
        <v>441017.4</v>
      </c>
      <c r="F186" s="235">
        <v>1209788.4099999999</v>
      </c>
      <c r="G186" s="235">
        <v>0</v>
      </c>
      <c r="H186" s="235">
        <v>1209788.4099999999</v>
      </c>
    </row>
    <row r="187" spans="1:8" x14ac:dyDescent="0.3">
      <c r="A187" s="361" t="s">
        <v>321</v>
      </c>
      <c r="B187" s="361" t="s">
        <v>322</v>
      </c>
      <c r="C187" s="235">
        <v>0</v>
      </c>
      <c r="D187" s="235">
        <v>10501616.76</v>
      </c>
      <c r="E187" s="235">
        <v>2820486.45</v>
      </c>
      <c r="F187" s="235">
        <v>7681130.3099999996</v>
      </c>
      <c r="G187" s="235">
        <v>0</v>
      </c>
      <c r="H187" s="235">
        <v>7681130.3099999996</v>
      </c>
    </row>
    <row r="188" spans="1:8" x14ac:dyDescent="0.3">
      <c r="A188" s="361" t="s">
        <v>323</v>
      </c>
      <c r="B188" s="361" t="s">
        <v>324</v>
      </c>
      <c r="C188" s="235">
        <v>0</v>
      </c>
      <c r="D188" s="235">
        <v>221220.15</v>
      </c>
      <c r="E188" s="235">
        <v>61032.69</v>
      </c>
      <c r="F188" s="235">
        <v>160187.46</v>
      </c>
      <c r="G188" s="235">
        <v>0</v>
      </c>
      <c r="H188" s="235">
        <v>160187.46</v>
      </c>
    </row>
    <row r="189" spans="1:8" x14ac:dyDescent="0.3">
      <c r="A189" s="361" t="s">
        <v>325</v>
      </c>
      <c r="B189" s="361" t="s">
        <v>326</v>
      </c>
      <c r="C189" s="235">
        <v>0</v>
      </c>
      <c r="D189" s="235">
        <v>1835234.04</v>
      </c>
      <c r="E189" s="235">
        <v>1181037.92</v>
      </c>
      <c r="F189" s="235">
        <v>654196.12</v>
      </c>
      <c r="G189" s="235">
        <v>0</v>
      </c>
      <c r="H189" s="235">
        <v>654196.12</v>
      </c>
    </row>
    <row r="190" spans="1:8" x14ac:dyDescent="0.3">
      <c r="A190" s="361" t="s">
        <v>327</v>
      </c>
      <c r="B190" s="361" t="s">
        <v>328</v>
      </c>
      <c r="C190" s="235">
        <v>0</v>
      </c>
      <c r="D190" s="235">
        <v>744774.52</v>
      </c>
      <c r="E190" s="235">
        <v>198968.6</v>
      </c>
      <c r="F190" s="235">
        <v>545805.92000000004</v>
      </c>
      <c r="G190" s="235">
        <v>0</v>
      </c>
      <c r="H190" s="235">
        <v>545805.92000000004</v>
      </c>
    </row>
    <row r="191" spans="1:8" x14ac:dyDescent="0.3">
      <c r="A191" s="361" t="s">
        <v>329</v>
      </c>
      <c r="B191" s="361" t="s">
        <v>330</v>
      </c>
      <c r="C191" s="235">
        <v>0</v>
      </c>
      <c r="D191" s="235">
        <v>3251056.19</v>
      </c>
      <c r="E191" s="235">
        <v>868528.78</v>
      </c>
      <c r="F191" s="235">
        <v>2382527.41</v>
      </c>
      <c r="G191" s="235">
        <v>0</v>
      </c>
      <c r="H191" s="235">
        <v>2382527.41</v>
      </c>
    </row>
    <row r="192" spans="1:8" x14ac:dyDescent="0.3">
      <c r="A192" s="361" t="s">
        <v>331</v>
      </c>
      <c r="B192" s="361" t="s">
        <v>332</v>
      </c>
      <c r="C192" s="235">
        <v>0</v>
      </c>
      <c r="D192" s="235">
        <v>706365.62</v>
      </c>
      <c r="E192" s="235">
        <v>188707.56</v>
      </c>
      <c r="F192" s="235">
        <v>517658.06</v>
      </c>
      <c r="G192" s="235">
        <v>0</v>
      </c>
      <c r="H192" s="235">
        <v>517658.06</v>
      </c>
    </row>
    <row r="193" spans="1:8" x14ac:dyDescent="0.3">
      <c r="A193" s="361" t="s">
        <v>333</v>
      </c>
      <c r="B193" s="361" t="s">
        <v>334</v>
      </c>
      <c r="C193" s="235">
        <v>0</v>
      </c>
      <c r="D193" s="235">
        <v>510915.14</v>
      </c>
      <c r="E193" s="235">
        <v>136492.41</v>
      </c>
      <c r="F193" s="235">
        <v>374422.73</v>
      </c>
      <c r="G193" s="235">
        <v>0</v>
      </c>
      <c r="H193" s="235">
        <v>374422.73</v>
      </c>
    </row>
    <row r="194" spans="1:8" x14ac:dyDescent="0.3">
      <c r="A194" s="361" t="s">
        <v>335</v>
      </c>
      <c r="B194" s="361" t="s">
        <v>336</v>
      </c>
      <c r="C194" s="235">
        <v>0</v>
      </c>
      <c r="D194" s="235">
        <v>4076205.41</v>
      </c>
      <c r="E194" s="235">
        <v>1211097.22</v>
      </c>
      <c r="F194" s="235">
        <v>2865108.19</v>
      </c>
      <c r="G194" s="235">
        <v>0</v>
      </c>
      <c r="H194" s="235">
        <v>2865108.19</v>
      </c>
    </row>
    <row r="195" spans="1:8" x14ac:dyDescent="0.3">
      <c r="A195" s="361" t="s">
        <v>1131</v>
      </c>
      <c r="B195" s="361" t="s">
        <v>266</v>
      </c>
      <c r="C195" s="235">
        <v>0</v>
      </c>
      <c r="D195" s="235">
        <v>457298.31</v>
      </c>
      <c r="E195" s="235">
        <v>122168.53</v>
      </c>
      <c r="F195" s="235">
        <v>335129.78000000003</v>
      </c>
      <c r="G195" s="235">
        <v>0</v>
      </c>
      <c r="H195" s="235">
        <v>335129.78000000003</v>
      </c>
    </row>
    <row r="196" spans="1:8" x14ac:dyDescent="0.3">
      <c r="A196" s="361" t="s">
        <v>337</v>
      </c>
      <c r="B196" s="361" t="s">
        <v>338</v>
      </c>
      <c r="C196" s="235">
        <v>0</v>
      </c>
      <c r="D196" s="235">
        <v>14520</v>
      </c>
      <c r="E196" s="235">
        <v>3879.06</v>
      </c>
      <c r="F196" s="235">
        <v>10640.94</v>
      </c>
      <c r="G196" s="235">
        <v>0</v>
      </c>
      <c r="H196" s="235">
        <v>10640.94</v>
      </c>
    </row>
    <row r="197" spans="1:8" x14ac:dyDescent="0.3">
      <c r="A197" s="361" t="s">
        <v>339</v>
      </c>
      <c r="B197" s="361" t="s">
        <v>280</v>
      </c>
      <c r="C197" s="235">
        <v>0</v>
      </c>
      <c r="D197" s="235">
        <v>1509267.68</v>
      </c>
      <c r="E197" s="235">
        <v>456336.51</v>
      </c>
      <c r="F197" s="235">
        <v>1052931.17</v>
      </c>
      <c r="G197" s="235">
        <v>0</v>
      </c>
      <c r="H197" s="235">
        <v>1052931.17</v>
      </c>
    </row>
    <row r="198" spans="1:8" x14ac:dyDescent="0.3">
      <c r="A198" s="361" t="s">
        <v>340</v>
      </c>
      <c r="B198" s="361" t="s">
        <v>341</v>
      </c>
      <c r="C198" s="235">
        <v>0</v>
      </c>
      <c r="D198" s="235">
        <v>732748.99</v>
      </c>
      <c r="E198" s="235">
        <v>195755.95</v>
      </c>
      <c r="F198" s="235">
        <v>536993.04</v>
      </c>
      <c r="G198" s="235">
        <v>0</v>
      </c>
      <c r="H198" s="235">
        <v>536993.04</v>
      </c>
    </row>
    <row r="199" spans="1:8" x14ac:dyDescent="0.3">
      <c r="A199" s="361" t="s">
        <v>342</v>
      </c>
      <c r="B199" s="361" t="s">
        <v>343</v>
      </c>
      <c r="C199" s="235">
        <v>0</v>
      </c>
      <c r="D199" s="235">
        <v>5145250.7699999996</v>
      </c>
      <c r="E199" s="235">
        <v>1374568.17</v>
      </c>
      <c r="F199" s="235">
        <v>3770682.6</v>
      </c>
      <c r="G199" s="235">
        <v>0</v>
      </c>
      <c r="H199" s="235">
        <v>3770682.6</v>
      </c>
    </row>
    <row r="200" spans="1:8" x14ac:dyDescent="0.3">
      <c r="A200" s="361" t="s">
        <v>344</v>
      </c>
      <c r="B200" s="361" t="s">
        <v>345</v>
      </c>
      <c r="C200" s="235">
        <v>0</v>
      </c>
      <c r="D200" s="235">
        <v>1782005.3</v>
      </c>
      <c r="E200" s="235">
        <v>476067.71</v>
      </c>
      <c r="F200" s="235">
        <v>1305937.5900000001</v>
      </c>
      <c r="G200" s="235">
        <v>0</v>
      </c>
      <c r="H200" s="235">
        <v>1305937.5900000001</v>
      </c>
    </row>
    <row r="201" spans="1:8" x14ac:dyDescent="0.3">
      <c r="A201" s="361" t="s">
        <v>346</v>
      </c>
      <c r="B201" s="361" t="s">
        <v>347</v>
      </c>
      <c r="C201" s="235">
        <v>0</v>
      </c>
      <c r="D201" s="235">
        <v>2827691.65</v>
      </c>
      <c r="E201" s="235">
        <v>755425.75</v>
      </c>
      <c r="F201" s="235">
        <v>2072265.9</v>
      </c>
      <c r="G201" s="235">
        <v>0</v>
      </c>
      <c r="H201" s="235">
        <v>2072265.9</v>
      </c>
    </row>
    <row r="202" spans="1:8" x14ac:dyDescent="0.3">
      <c r="A202" s="361" t="s">
        <v>348</v>
      </c>
      <c r="B202" s="361" t="s">
        <v>349</v>
      </c>
      <c r="C202" s="235">
        <v>0</v>
      </c>
      <c r="D202" s="235">
        <v>122809.78</v>
      </c>
      <c r="E202" s="235">
        <v>32808.980000000003</v>
      </c>
      <c r="F202" s="235">
        <v>90000.8</v>
      </c>
      <c r="G202" s="235">
        <v>0</v>
      </c>
      <c r="H202" s="235">
        <v>90000.8</v>
      </c>
    </row>
    <row r="203" spans="1:8" x14ac:dyDescent="0.3">
      <c r="A203" s="361" t="s">
        <v>350</v>
      </c>
      <c r="B203" s="361" t="s">
        <v>351</v>
      </c>
      <c r="C203" s="235">
        <v>0</v>
      </c>
      <c r="D203" s="235">
        <v>1703290.29</v>
      </c>
      <c r="E203" s="235">
        <v>527071.04</v>
      </c>
      <c r="F203" s="235">
        <v>1176219.25</v>
      </c>
      <c r="G203" s="235">
        <v>0</v>
      </c>
      <c r="H203" s="235">
        <v>1176219.25</v>
      </c>
    </row>
    <row r="204" spans="1:8" x14ac:dyDescent="0.3">
      <c r="A204" s="361" t="s">
        <v>352</v>
      </c>
      <c r="B204" s="361" t="s">
        <v>353</v>
      </c>
      <c r="C204" s="235">
        <v>0</v>
      </c>
      <c r="D204" s="235">
        <v>563319.94999999995</v>
      </c>
      <c r="E204" s="235">
        <v>150492.5</v>
      </c>
      <c r="F204" s="235">
        <v>412827.45</v>
      </c>
      <c r="G204" s="235">
        <v>0</v>
      </c>
      <c r="H204" s="235">
        <v>412827.45</v>
      </c>
    </row>
    <row r="205" spans="1:8" x14ac:dyDescent="0.3">
      <c r="A205" s="361" t="s">
        <v>354</v>
      </c>
      <c r="B205" s="361" t="s">
        <v>355</v>
      </c>
      <c r="C205" s="235">
        <v>0</v>
      </c>
      <c r="D205" s="235">
        <v>2009158.17</v>
      </c>
      <c r="E205" s="235">
        <v>536752.24</v>
      </c>
      <c r="F205" s="235">
        <v>1472405.93</v>
      </c>
      <c r="G205" s="235">
        <v>0</v>
      </c>
      <c r="H205" s="235">
        <v>1472405.93</v>
      </c>
    </row>
    <row r="206" spans="1:8" x14ac:dyDescent="0.3">
      <c r="A206" s="361" t="s">
        <v>356</v>
      </c>
      <c r="B206" s="361" t="s">
        <v>357</v>
      </c>
      <c r="C206" s="235">
        <v>0</v>
      </c>
      <c r="D206" s="235">
        <v>839517.89</v>
      </c>
      <c r="E206" s="235">
        <v>224279.56</v>
      </c>
      <c r="F206" s="235">
        <v>615238.32999999996</v>
      </c>
      <c r="G206" s="235">
        <v>0</v>
      </c>
      <c r="H206" s="235">
        <v>615238.32999999996</v>
      </c>
    </row>
    <row r="207" spans="1:8" x14ac:dyDescent="0.3">
      <c r="A207" s="361" t="s">
        <v>358</v>
      </c>
      <c r="B207" s="361" t="s">
        <v>253</v>
      </c>
      <c r="C207" s="235">
        <v>0</v>
      </c>
      <c r="D207" s="235">
        <v>5852486.5999999996</v>
      </c>
      <c r="E207" s="235">
        <v>1563508.21</v>
      </c>
      <c r="F207" s="235">
        <v>4288978.3899999997</v>
      </c>
      <c r="G207" s="235">
        <v>0</v>
      </c>
      <c r="H207" s="235">
        <v>4288978.3899999997</v>
      </c>
    </row>
    <row r="208" spans="1:8" x14ac:dyDescent="0.3">
      <c r="A208" s="361" t="s">
        <v>359</v>
      </c>
      <c r="B208" s="361" t="s">
        <v>255</v>
      </c>
      <c r="C208" s="235">
        <v>0</v>
      </c>
      <c r="D208" s="235">
        <v>1293419.68</v>
      </c>
      <c r="E208" s="235">
        <v>345540.69</v>
      </c>
      <c r="F208" s="235">
        <v>947878.99</v>
      </c>
      <c r="G208" s="235">
        <v>0</v>
      </c>
      <c r="H208" s="235">
        <v>947878.99</v>
      </c>
    </row>
    <row r="209" spans="1:8" x14ac:dyDescent="0.3">
      <c r="A209" s="361" t="s">
        <v>360</v>
      </c>
      <c r="B209" s="361" t="s">
        <v>257</v>
      </c>
      <c r="C209" s="235">
        <v>0</v>
      </c>
      <c r="D209" s="235">
        <v>515292.34</v>
      </c>
      <c r="E209" s="235">
        <v>137661.79</v>
      </c>
      <c r="F209" s="235">
        <v>377630.55</v>
      </c>
      <c r="G209" s="235">
        <v>0</v>
      </c>
      <c r="H209" s="235">
        <v>377630.55</v>
      </c>
    </row>
    <row r="210" spans="1:8" x14ac:dyDescent="0.3">
      <c r="A210" s="361" t="s">
        <v>361</v>
      </c>
      <c r="B210" s="361" t="s">
        <v>291</v>
      </c>
      <c r="C210" s="235">
        <v>0</v>
      </c>
      <c r="D210" s="235">
        <v>101093.43</v>
      </c>
      <c r="E210" s="235">
        <v>27007.39</v>
      </c>
      <c r="F210" s="235">
        <v>74086.039999999994</v>
      </c>
      <c r="G210" s="235">
        <v>0</v>
      </c>
      <c r="H210" s="235">
        <v>74086.039999999994</v>
      </c>
    </row>
    <row r="211" spans="1:8" x14ac:dyDescent="0.3">
      <c r="A211" s="361" t="s">
        <v>362</v>
      </c>
      <c r="B211" s="361" t="s">
        <v>261</v>
      </c>
      <c r="C211" s="235">
        <v>0</v>
      </c>
      <c r="D211" s="235">
        <v>57127.57</v>
      </c>
      <c r="E211" s="235">
        <v>15261.79</v>
      </c>
      <c r="F211" s="235">
        <v>41865.78</v>
      </c>
      <c r="G211" s="235">
        <v>0</v>
      </c>
      <c r="H211" s="235">
        <v>41865.78</v>
      </c>
    </row>
    <row r="212" spans="1:8" x14ac:dyDescent="0.3">
      <c r="A212" s="361" t="s">
        <v>943</v>
      </c>
      <c r="B212" s="361" t="s">
        <v>263</v>
      </c>
      <c r="C212" s="235">
        <v>0</v>
      </c>
      <c r="D212" s="235">
        <v>48296.91</v>
      </c>
      <c r="E212" s="235">
        <v>12902.65</v>
      </c>
      <c r="F212" s="235">
        <v>35394.26</v>
      </c>
      <c r="G212" s="235">
        <v>0</v>
      </c>
      <c r="H212" s="235">
        <v>35394.26</v>
      </c>
    </row>
    <row r="213" spans="1:8" x14ac:dyDescent="0.3">
      <c r="A213" s="361" t="s">
        <v>1132</v>
      </c>
      <c r="B213" s="361" t="s">
        <v>300</v>
      </c>
      <c r="C213" s="235">
        <v>0</v>
      </c>
      <c r="D213" s="235">
        <v>68773.45</v>
      </c>
      <c r="E213" s="235">
        <v>18373.02</v>
      </c>
      <c r="F213" s="235">
        <v>50400.43</v>
      </c>
      <c r="G213" s="235">
        <v>0</v>
      </c>
      <c r="H213" s="235">
        <v>50400.43</v>
      </c>
    </row>
    <row r="214" spans="1:8" x14ac:dyDescent="0.3">
      <c r="A214" s="361" t="s">
        <v>363</v>
      </c>
      <c r="B214" s="361" t="s">
        <v>304</v>
      </c>
      <c r="C214" s="235">
        <v>0</v>
      </c>
      <c r="D214" s="235">
        <v>106281.51</v>
      </c>
      <c r="E214" s="235">
        <v>28393.4</v>
      </c>
      <c r="F214" s="235">
        <v>77888.11</v>
      </c>
      <c r="G214" s="235">
        <v>0</v>
      </c>
      <c r="H214" s="235">
        <v>77888.11</v>
      </c>
    </row>
    <row r="215" spans="1:8" x14ac:dyDescent="0.3">
      <c r="A215" s="361" t="s">
        <v>1133</v>
      </c>
      <c r="B215" s="361" t="s">
        <v>306</v>
      </c>
      <c r="C215" s="235">
        <v>0</v>
      </c>
      <c r="D215" s="235">
        <v>45616.14</v>
      </c>
      <c r="E215" s="235">
        <v>12186.48</v>
      </c>
      <c r="F215" s="235">
        <v>33429.660000000003</v>
      </c>
      <c r="G215" s="235">
        <v>0</v>
      </c>
      <c r="H215" s="235">
        <v>33429.660000000003</v>
      </c>
    </row>
    <row r="216" spans="1:8" x14ac:dyDescent="0.3">
      <c r="A216" s="361" t="s">
        <v>364</v>
      </c>
      <c r="B216" s="361" t="s">
        <v>270</v>
      </c>
      <c r="C216" s="235">
        <v>0</v>
      </c>
      <c r="D216" s="235">
        <v>1099612.3</v>
      </c>
      <c r="E216" s="235">
        <v>321496.90999999997</v>
      </c>
      <c r="F216" s="235">
        <v>778115.39</v>
      </c>
      <c r="G216" s="235">
        <v>0</v>
      </c>
      <c r="H216" s="235">
        <v>778115.39</v>
      </c>
    </row>
    <row r="217" spans="1:8" x14ac:dyDescent="0.3">
      <c r="A217" s="361" t="s">
        <v>365</v>
      </c>
      <c r="B217" s="361" t="s">
        <v>272</v>
      </c>
      <c r="C217" s="235">
        <v>0</v>
      </c>
      <c r="D217" s="235">
        <v>55583.05</v>
      </c>
      <c r="E217" s="235">
        <v>16542.490000000002</v>
      </c>
      <c r="F217" s="235">
        <v>39040.559999999998</v>
      </c>
      <c r="G217" s="235">
        <v>0</v>
      </c>
      <c r="H217" s="235">
        <v>39040.559999999998</v>
      </c>
    </row>
    <row r="218" spans="1:8" x14ac:dyDescent="0.3">
      <c r="A218" s="361" t="s">
        <v>366</v>
      </c>
      <c r="B218" s="361" t="s">
        <v>274</v>
      </c>
      <c r="C218" s="235">
        <v>0</v>
      </c>
      <c r="D218" s="235">
        <v>114472.44</v>
      </c>
      <c r="E218" s="235">
        <v>30581.63</v>
      </c>
      <c r="F218" s="235">
        <v>83890.81</v>
      </c>
      <c r="G218" s="235">
        <v>0</v>
      </c>
      <c r="H218" s="235">
        <v>83890.81</v>
      </c>
    </row>
    <row r="219" spans="1:8" x14ac:dyDescent="0.3">
      <c r="A219" s="361" t="s">
        <v>367</v>
      </c>
      <c r="B219" s="361" t="s">
        <v>261</v>
      </c>
      <c r="C219" s="235">
        <v>0</v>
      </c>
      <c r="D219" s="235">
        <v>12113.96</v>
      </c>
      <c r="E219" s="235">
        <v>3236.28</v>
      </c>
      <c r="F219" s="235">
        <v>8877.68</v>
      </c>
      <c r="G219" s="235">
        <v>0</v>
      </c>
      <c r="H219" s="235">
        <v>8877.68</v>
      </c>
    </row>
    <row r="220" spans="1:8" x14ac:dyDescent="0.3">
      <c r="A220" s="361" t="s">
        <v>368</v>
      </c>
      <c r="B220" s="361" t="s">
        <v>369</v>
      </c>
      <c r="C220" s="235">
        <v>0</v>
      </c>
      <c r="D220" s="235">
        <v>112052.72</v>
      </c>
      <c r="E220" s="235">
        <v>29935.200000000001</v>
      </c>
      <c r="F220" s="235">
        <v>82117.52</v>
      </c>
      <c r="G220" s="235">
        <v>0</v>
      </c>
      <c r="H220" s="235">
        <v>82117.52</v>
      </c>
    </row>
    <row r="221" spans="1:8" x14ac:dyDescent="0.3">
      <c r="A221" s="361" t="s">
        <v>370</v>
      </c>
      <c r="B221" s="361" t="s">
        <v>326</v>
      </c>
      <c r="C221" s="235">
        <v>0</v>
      </c>
      <c r="D221" s="235">
        <v>1067402.82</v>
      </c>
      <c r="E221" s="235">
        <v>688390.7</v>
      </c>
      <c r="F221" s="235">
        <v>379012.12</v>
      </c>
      <c r="G221" s="235">
        <v>0</v>
      </c>
      <c r="H221" s="235">
        <v>379012.12</v>
      </c>
    </row>
    <row r="222" spans="1:8" x14ac:dyDescent="0.3">
      <c r="A222" s="361" t="s">
        <v>944</v>
      </c>
      <c r="B222" s="361" t="s">
        <v>945</v>
      </c>
      <c r="C222" s="235">
        <v>0</v>
      </c>
      <c r="D222" s="235">
        <v>7422.1</v>
      </c>
      <c r="E222" s="235">
        <v>1982.83</v>
      </c>
      <c r="F222" s="235">
        <v>5439.27</v>
      </c>
      <c r="G222" s="235">
        <v>0</v>
      </c>
      <c r="H222" s="235">
        <v>5439.27</v>
      </c>
    </row>
    <row r="223" spans="1:8" x14ac:dyDescent="0.3">
      <c r="A223" s="361" t="s">
        <v>1134</v>
      </c>
      <c r="B223" s="361" t="s">
        <v>1135</v>
      </c>
      <c r="C223" s="235">
        <v>0</v>
      </c>
      <c r="D223" s="235">
        <v>2991937.77</v>
      </c>
      <c r="E223" s="235">
        <v>799304.56</v>
      </c>
      <c r="F223" s="235">
        <v>2192633.21</v>
      </c>
      <c r="G223" s="235">
        <v>0</v>
      </c>
      <c r="H223" s="235">
        <v>2192633.21</v>
      </c>
    </row>
    <row r="224" spans="1:8" x14ac:dyDescent="0.3">
      <c r="A224" s="361" t="s">
        <v>371</v>
      </c>
      <c r="B224" s="361" t="s">
        <v>372</v>
      </c>
      <c r="C224" s="235">
        <v>0</v>
      </c>
      <c r="D224" s="235">
        <v>24438597.239999998</v>
      </c>
      <c r="E224" s="235">
        <v>7154206.8600000003</v>
      </c>
      <c r="F224" s="235">
        <v>17284390.379999999</v>
      </c>
      <c r="G224" s="235">
        <v>0</v>
      </c>
      <c r="H224" s="235">
        <v>17284390.379999999</v>
      </c>
    </row>
    <row r="225" spans="1:8" x14ac:dyDescent="0.3">
      <c r="A225" s="361" t="s">
        <v>373</v>
      </c>
      <c r="B225" s="361" t="s">
        <v>374</v>
      </c>
      <c r="C225" s="235">
        <v>0</v>
      </c>
      <c r="D225" s="235">
        <v>6372034.0599999996</v>
      </c>
      <c r="E225" s="235">
        <v>1702306.77</v>
      </c>
      <c r="F225" s="235">
        <v>4669727.29</v>
      </c>
      <c r="G225" s="235">
        <v>0</v>
      </c>
      <c r="H225" s="235">
        <v>4669727.29</v>
      </c>
    </row>
    <row r="226" spans="1:8" x14ac:dyDescent="0.3">
      <c r="A226" s="361" t="s">
        <v>375</v>
      </c>
      <c r="B226" s="361" t="s">
        <v>376</v>
      </c>
      <c r="C226" s="235">
        <v>0</v>
      </c>
      <c r="D226" s="235">
        <v>349759.16</v>
      </c>
      <c r="E226" s="235">
        <v>93439.14</v>
      </c>
      <c r="F226" s="235">
        <v>256320.02</v>
      </c>
      <c r="G226" s="235">
        <v>0</v>
      </c>
      <c r="H226" s="235">
        <v>256320.02</v>
      </c>
    </row>
    <row r="227" spans="1:8" x14ac:dyDescent="0.3">
      <c r="A227" s="361" t="s">
        <v>377</v>
      </c>
      <c r="B227" s="361" t="s">
        <v>347</v>
      </c>
      <c r="C227" s="235">
        <v>0</v>
      </c>
      <c r="D227" s="235">
        <v>565309.97</v>
      </c>
      <c r="E227" s="235">
        <v>151024.14000000001</v>
      </c>
      <c r="F227" s="235">
        <v>414285.83</v>
      </c>
      <c r="G227" s="235">
        <v>0</v>
      </c>
      <c r="H227" s="235">
        <v>414285.83</v>
      </c>
    </row>
    <row r="228" spans="1:8" x14ac:dyDescent="0.3">
      <c r="A228" s="361" t="s">
        <v>378</v>
      </c>
      <c r="B228" s="361" t="s">
        <v>349</v>
      </c>
      <c r="C228" s="235">
        <v>0</v>
      </c>
      <c r="D228" s="235">
        <v>42092.98</v>
      </c>
      <c r="E228" s="235">
        <v>11245.26</v>
      </c>
      <c r="F228" s="235">
        <v>30847.72</v>
      </c>
      <c r="G228" s="235">
        <v>0</v>
      </c>
      <c r="H228" s="235">
        <v>30847.72</v>
      </c>
    </row>
    <row r="229" spans="1:8" x14ac:dyDescent="0.3">
      <c r="A229" s="361" t="s">
        <v>379</v>
      </c>
      <c r="B229" s="361" t="s">
        <v>351</v>
      </c>
      <c r="C229" s="235">
        <v>0</v>
      </c>
      <c r="D229" s="235">
        <v>130265.59</v>
      </c>
      <c r="E229" s="235">
        <v>34800.82</v>
      </c>
      <c r="F229" s="235">
        <v>95464.77</v>
      </c>
      <c r="G229" s="235">
        <v>0</v>
      </c>
      <c r="H229" s="235">
        <v>95464.77</v>
      </c>
    </row>
    <row r="230" spans="1:8" x14ac:dyDescent="0.3">
      <c r="A230" s="361" t="s">
        <v>380</v>
      </c>
      <c r="B230" s="361" t="s">
        <v>357</v>
      </c>
      <c r="C230" s="235">
        <v>0</v>
      </c>
      <c r="D230" s="235">
        <v>77450.53</v>
      </c>
      <c r="E230" s="235">
        <v>20691.13</v>
      </c>
      <c r="F230" s="235">
        <v>56759.4</v>
      </c>
      <c r="G230" s="235">
        <v>0</v>
      </c>
      <c r="H230" s="235">
        <v>56759.4</v>
      </c>
    </row>
    <row r="231" spans="1:8" x14ac:dyDescent="0.3">
      <c r="A231" s="361" t="s">
        <v>381</v>
      </c>
      <c r="B231" s="361" t="s">
        <v>253</v>
      </c>
      <c r="C231" s="235">
        <v>0</v>
      </c>
      <c r="D231" s="235">
        <v>22021402.559999999</v>
      </c>
      <c r="E231" s="235">
        <v>5883079.4400000004</v>
      </c>
      <c r="F231" s="235">
        <v>16138323.119999999</v>
      </c>
      <c r="G231" s="235">
        <v>0</v>
      </c>
      <c r="H231" s="235">
        <v>16138323.119999999</v>
      </c>
    </row>
    <row r="232" spans="1:8" x14ac:dyDescent="0.3">
      <c r="A232" s="361" t="s">
        <v>382</v>
      </c>
      <c r="B232" s="361" t="s">
        <v>255</v>
      </c>
      <c r="C232" s="235">
        <v>0</v>
      </c>
      <c r="D232" s="235">
        <v>4251706.5999999996</v>
      </c>
      <c r="E232" s="235">
        <v>1135855.3400000001</v>
      </c>
      <c r="F232" s="235">
        <v>3115851.26</v>
      </c>
      <c r="G232" s="235">
        <v>0</v>
      </c>
      <c r="H232" s="235">
        <v>3115851.26</v>
      </c>
    </row>
    <row r="233" spans="1:8" x14ac:dyDescent="0.3">
      <c r="A233" s="361" t="s">
        <v>383</v>
      </c>
      <c r="B233" s="361" t="s">
        <v>257</v>
      </c>
      <c r="C233" s="235">
        <v>0</v>
      </c>
      <c r="D233" s="235">
        <v>1536305.31</v>
      </c>
      <c r="E233" s="235">
        <v>410428.27</v>
      </c>
      <c r="F233" s="235">
        <v>1125877.04</v>
      </c>
      <c r="G233" s="235">
        <v>0</v>
      </c>
      <c r="H233" s="235">
        <v>1125877.04</v>
      </c>
    </row>
    <row r="234" spans="1:8" x14ac:dyDescent="0.3">
      <c r="A234" s="361" t="s">
        <v>384</v>
      </c>
      <c r="B234" s="361" t="s">
        <v>291</v>
      </c>
      <c r="C234" s="235">
        <v>0</v>
      </c>
      <c r="D234" s="235">
        <v>311342.59999999998</v>
      </c>
      <c r="E234" s="235">
        <v>83176.05</v>
      </c>
      <c r="F234" s="235">
        <v>228166.55</v>
      </c>
      <c r="G234" s="235">
        <v>0</v>
      </c>
      <c r="H234" s="235">
        <v>228166.55</v>
      </c>
    </row>
    <row r="235" spans="1:8" x14ac:dyDescent="0.3">
      <c r="A235" s="361" t="s">
        <v>385</v>
      </c>
      <c r="B235" s="361" t="s">
        <v>261</v>
      </c>
      <c r="C235" s="235">
        <v>0</v>
      </c>
      <c r="D235" s="235">
        <v>217396.41</v>
      </c>
      <c r="E235" s="235">
        <v>58078.06</v>
      </c>
      <c r="F235" s="235">
        <v>159318.35</v>
      </c>
      <c r="G235" s="235">
        <v>0</v>
      </c>
      <c r="H235" s="235">
        <v>159318.35</v>
      </c>
    </row>
    <row r="236" spans="1:8" x14ac:dyDescent="0.3">
      <c r="A236" s="361" t="s">
        <v>386</v>
      </c>
      <c r="B236" s="361" t="s">
        <v>263</v>
      </c>
      <c r="C236" s="235">
        <v>0</v>
      </c>
      <c r="D236" s="235">
        <v>74871.37</v>
      </c>
      <c r="E236" s="235">
        <v>21777.79</v>
      </c>
      <c r="F236" s="235">
        <v>53093.58</v>
      </c>
      <c r="G236" s="235">
        <v>0</v>
      </c>
      <c r="H236" s="235">
        <v>53093.58</v>
      </c>
    </row>
    <row r="237" spans="1:8" x14ac:dyDescent="0.3">
      <c r="A237" s="361" t="s">
        <v>387</v>
      </c>
      <c r="B237" s="361" t="s">
        <v>266</v>
      </c>
      <c r="C237" s="235">
        <v>0</v>
      </c>
      <c r="D237" s="235">
        <v>866957.43</v>
      </c>
      <c r="E237" s="235">
        <v>231610.11</v>
      </c>
      <c r="F237" s="235">
        <v>635347.31999999995</v>
      </c>
      <c r="G237" s="235">
        <v>0</v>
      </c>
      <c r="H237" s="235">
        <v>635347.31999999995</v>
      </c>
    </row>
    <row r="238" spans="1:8" x14ac:dyDescent="0.3">
      <c r="A238" s="361" t="s">
        <v>388</v>
      </c>
      <c r="B238" s="361" t="s">
        <v>296</v>
      </c>
      <c r="C238" s="235">
        <v>0</v>
      </c>
      <c r="D238" s="235">
        <v>1314541.27</v>
      </c>
      <c r="E238" s="235">
        <v>351183.39</v>
      </c>
      <c r="F238" s="235">
        <v>963357.88</v>
      </c>
      <c r="G238" s="235">
        <v>0</v>
      </c>
      <c r="H238" s="235">
        <v>963357.88</v>
      </c>
    </row>
    <row r="239" spans="1:8" x14ac:dyDescent="0.3">
      <c r="A239" s="361" t="s">
        <v>389</v>
      </c>
      <c r="B239" s="361" t="s">
        <v>298</v>
      </c>
      <c r="C239" s="235">
        <v>0</v>
      </c>
      <c r="D239" s="235">
        <v>7143795.9400000004</v>
      </c>
      <c r="E239" s="235">
        <v>4308120.93</v>
      </c>
      <c r="F239" s="235">
        <v>2835675.01</v>
      </c>
      <c r="G239" s="235">
        <v>0</v>
      </c>
      <c r="H239" s="235">
        <v>2835675.01</v>
      </c>
    </row>
    <row r="240" spans="1:8" x14ac:dyDescent="0.3">
      <c r="A240" s="361" t="s">
        <v>390</v>
      </c>
      <c r="B240" s="361" t="s">
        <v>302</v>
      </c>
      <c r="C240" s="235">
        <v>0</v>
      </c>
      <c r="D240" s="235">
        <v>13305190.390000001</v>
      </c>
      <c r="E240" s="235">
        <v>3554518.92</v>
      </c>
      <c r="F240" s="235">
        <v>9750671.4700000007</v>
      </c>
      <c r="G240" s="235">
        <v>0</v>
      </c>
      <c r="H240" s="235">
        <v>9750671.4700000007</v>
      </c>
    </row>
    <row r="241" spans="1:8" x14ac:dyDescent="0.3">
      <c r="A241" s="361" t="s">
        <v>391</v>
      </c>
      <c r="B241" s="361" t="s">
        <v>304</v>
      </c>
      <c r="C241" s="235">
        <v>0</v>
      </c>
      <c r="D241" s="235">
        <v>26573.99</v>
      </c>
      <c r="E241" s="235">
        <v>7099.32</v>
      </c>
      <c r="F241" s="235">
        <v>19474.669999999998</v>
      </c>
      <c r="G241" s="235">
        <v>0</v>
      </c>
      <c r="H241" s="235">
        <v>19474.669999999998</v>
      </c>
    </row>
    <row r="242" spans="1:8" x14ac:dyDescent="0.3">
      <c r="A242" s="361" t="s">
        <v>392</v>
      </c>
      <c r="B242" s="361" t="s">
        <v>306</v>
      </c>
      <c r="C242" s="235">
        <v>0</v>
      </c>
      <c r="D242" s="235">
        <v>45616.14</v>
      </c>
      <c r="E242" s="235">
        <v>12186.48</v>
      </c>
      <c r="F242" s="235">
        <v>33429.660000000003</v>
      </c>
      <c r="G242" s="235">
        <v>0</v>
      </c>
      <c r="H242" s="235">
        <v>33429.660000000003</v>
      </c>
    </row>
    <row r="243" spans="1:8" x14ac:dyDescent="0.3">
      <c r="A243" s="361" t="s">
        <v>393</v>
      </c>
      <c r="B243" s="361" t="s">
        <v>270</v>
      </c>
      <c r="C243" s="235">
        <v>0</v>
      </c>
      <c r="D243" s="235">
        <v>4664710.79</v>
      </c>
      <c r="E243" s="235">
        <v>1394036.58</v>
      </c>
      <c r="F243" s="235">
        <v>3270674.21</v>
      </c>
      <c r="G243" s="235">
        <v>0</v>
      </c>
      <c r="H243" s="235">
        <v>3270674.21</v>
      </c>
    </row>
    <row r="244" spans="1:8" x14ac:dyDescent="0.3">
      <c r="A244" s="361" t="s">
        <v>394</v>
      </c>
      <c r="B244" s="361" t="s">
        <v>272</v>
      </c>
      <c r="C244" s="235">
        <v>0</v>
      </c>
      <c r="D244" s="235">
        <v>97551.01</v>
      </c>
      <c r="E244" s="235">
        <v>29456.93</v>
      </c>
      <c r="F244" s="235">
        <v>68094.080000000002</v>
      </c>
      <c r="G244" s="235">
        <v>0</v>
      </c>
      <c r="H244" s="235">
        <v>68094.080000000002</v>
      </c>
    </row>
    <row r="245" spans="1:8" x14ac:dyDescent="0.3">
      <c r="A245" s="361" t="s">
        <v>1136</v>
      </c>
      <c r="B245" s="361" t="s">
        <v>261</v>
      </c>
      <c r="C245" s="235">
        <v>0</v>
      </c>
      <c r="D245" s="235">
        <v>158426.98000000001</v>
      </c>
      <c r="E245" s="235">
        <v>42324.21</v>
      </c>
      <c r="F245" s="235">
        <v>116102.77</v>
      </c>
      <c r="G245" s="235">
        <v>0</v>
      </c>
      <c r="H245" s="235">
        <v>116102.77</v>
      </c>
    </row>
    <row r="246" spans="1:8" x14ac:dyDescent="0.3">
      <c r="A246" s="361" t="s">
        <v>395</v>
      </c>
      <c r="B246" s="361" t="s">
        <v>322</v>
      </c>
      <c r="C246" s="235">
        <v>0</v>
      </c>
      <c r="D246" s="235">
        <v>1261617.75</v>
      </c>
      <c r="E246" s="235">
        <v>337044.72</v>
      </c>
      <c r="F246" s="235">
        <v>924573.03</v>
      </c>
      <c r="G246" s="235">
        <v>0</v>
      </c>
      <c r="H246" s="235">
        <v>924573.03</v>
      </c>
    </row>
    <row r="247" spans="1:8" x14ac:dyDescent="0.3">
      <c r="A247" s="361" t="s">
        <v>1137</v>
      </c>
      <c r="B247" s="361" t="s">
        <v>396</v>
      </c>
      <c r="C247" s="235">
        <v>0</v>
      </c>
      <c r="D247" s="235">
        <v>11654.59</v>
      </c>
      <c r="E247" s="235">
        <v>3113.56</v>
      </c>
      <c r="F247" s="235">
        <v>8541.0300000000007</v>
      </c>
      <c r="G247" s="235">
        <v>0</v>
      </c>
      <c r="H247" s="235">
        <v>8541.0300000000007</v>
      </c>
    </row>
    <row r="248" spans="1:8" x14ac:dyDescent="0.3">
      <c r="A248" s="361" t="s">
        <v>397</v>
      </c>
      <c r="B248" s="361" t="s">
        <v>398</v>
      </c>
      <c r="C248" s="235">
        <v>0</v>
      </c>
      <c r="D248" s="235">
        <v>401544.98</v>
      </c>
      <c r="E248" s="235">
        <v>107273.87</v>
      </c>
      <c r="F248" s="235">
        <v>294271.11</v>
      </c>
      <c r="G248" s="235">
        <v>0</v>
      </c>
      <c r="H248" s="235">
        <v>294271.11</v>
      </c>
    </row>
    <row r="249" spans="1:8" x14ac:dyDescent="0.3">
      <c r="A249" s="361" t="s">
        <v>399</v>
      </c>
      <c r="B249" s="361" t="s">
        <v>326</v>
      </c>
      <c r="C249" s="235">
        <v>0</v>
      </c>
      <c r="D249" s="235">
        <v>862799.45</v>
      </c>
      <c r="E249" s="235">
        <v>556126.75</v>
      </c>
      <c r="F249" s="235">
        <v>306672.7</v>
      </c>
      <c r="G249" s="235">
        <v>0</v>
      </c>
      <c r="H249" s="235">
        <v>306672.7</v>
      </c>
    </row>
    <row r="250" spans="1:8" x14ac:dyDescent="0.3">
      <c r="A250" s="361" t="s">
        <v>1138</v>
      </c>
      <c r="B250" s="361" t="s">
        <v>1139</v>
      </c>
      <c r="C250" s="235">
        <v>0</v>
      </c>
      <c r="D250" s="235">
        <v>6285198.3300000001</v>
      </c>
      <c r="E250" s="235">
        <v>1679108.36</v>
      </c>
      <c r="F250" s="235">
        <v>4606089.97</v>
      </c>
      <c r="G250" s="235">
        <v>0</v>
      </c>
      <c r="H250" s="235">
        <v>4606089.97</v>
      </c>
    </row>
    <row r="251" spans="1:8" x14ac:dyDescent="0.3">
      <c r="A251" s="361" t="s">
        <v>400</v>
      </c>
      <c r="B251" s="361" t="s">
        <v>401</v>
      </c>
      <c r="C251" s="235">
        <v>0</v>
      </c>
      <c r="D251" s="235">
        <v>793825.34</v>
      </c>
      <c r="E251" s="235">
        <v>212072.67</v>
      </c>
      <c r="F251" s="235">
        <v>581752.67000000004</v>
      </c>
      <c r="G251" s="235">
        <v>0</v>
      </c>
      <c r="H251" s="235">
        <v>581752.67000000004</v>
      </c>
    </row>
    <row r="252" spans="1:8" x14ac:dyDescent="0.3">
      <c r="A252" s="361" t="s">
        <v>402</v>
      </c>
      <c r="B252" s="361" t="s">
        <v>280</v>
      </c>
      <c r="C252" s="235">
        <v>0</v>
      </c>
      <c r="D252" s="235">
        <v>615506.81000000006</v>
      </c>
      <c r="E252" s="235">
        <v>182938.76</v>
      </c>
      <c r="F252" s="235">
        <v>432568.05</v>
      </c>
      <c r="G252" s="235">
        <v>0</v>
      </c>
      <c r="H252" s="235">
        <v>432568.05</v>
      </c>
    </row>
    <row r="253" spans="1:8" x14ac:dyDescent="0.3">
      <c r="A253" s="361" t="s">
        <v>403</v>
      </c>
      <c r="B253" s="361" t="s">
        <v>404</v>
      </c>
      <c r="C253" s="235">
        <v>0</v>
      </c>
      <c r="D253" s="235">
        <v>2572137.6800000002</v>
      </c>
      <c r="E253" s="235">
        <v>687153.79</v>
      </c>
      <c r="F253" s="235">
        <v>1884983.89</v>
      </c>
      <c r="G253" s="235">
        <v>0</v>
      </c>
      <c r="H253" s="235">
        <v>1884983.89</v>
      </c>
    </row>
    <row r="254" spans="1:8" x14ac:dyDescent="0.3">
      <c r="A254" s="361" t="s">
        <v>405</v>
      </c>
      <c r="B254" s="361" t="s">
        <v>406</v>
      </c>
      <c r="C254" s="235">
        <v>0</v>
      </c>
      <c r="D254" s="235">
        <v>119953.18</v>
      </c>
      <c r="E254" s="235">
        <v>32045.83</v>
      </c>
      <c r="F254" s="235">
        <v>87907.35</v>
      </c>
      <c r="G254" s="235">
        <v>0</v>
      </c>
      <c r="H254" s="235">
        <v>87907.35</v>
      </c>
    </row>
    <row r="255" spans="1:8" x14ac:dyDescent="0.3">
      <c r="A255" s="361" t="s">
        <v>407</v>
      </c>
      <c r="B255" s="361" t="s">
        <v>351</v>
      </c>
      <c r="C255" s="235">
        <v>0</v>
      </c>
      <c r="D255" s="235">
        <v>1175396.5900000001</v>
      </c>
      <c r="E255" s="235">
        <v>335586.91</v>
      </c>
      <c r="F255" s="235">
        <v>839809.68</v>
      </c>
      <c r="G255" s="235">
        <v>0</v>
      </c>
      <c r="H255" s="235">
        <v>839809.68</v>
      </c>
    </row>
    <row r="256" spans="1:8" x14ac:dyDescent="0.3">
      <c r="A256" s="361" t="s">
        <v>408</v>
      </c>
      <c r="B256" s="361" t="s">
        <v>357</v>
      </c>
      <c r="C256" s="235">
        <v>0</v>
      </c>
      <c r="D256" s="235">
        <v>11352.62</v>
      </c>
      <c r="E256" s="235">
        <v>3032.88</v>
      </c>
      <c r="F256" s="235">
        <v>8319.74</v>
      </c>
      <c r="G256" s="235">
        <v>0</v>
      </c>
      <c r="H256" s="235">
        <v>8319.74</v>
      </c>
    </row>
    <row r="257" spans="1:8" x14ac:dyDescent="0.3">
      <c r="A257" s="361" t="s">
        <v>409</v>
      </c>
      <c r="B257" s="361" t="s">
        <v>253</v>
      </c>
      <c r="C257" s="235">
        <v>0</v>
      </c>
      <c r="D257" s="235">
        <v>19146037.989999998</v>
      </c>
      <c r="E257" s="235">
        <v>5114917.74</v>
      </c>
      <c r="F257" s="235">
        <v>14031120.25</v>
      </c>
      <c r="G257" s="235">
        <v>0</v>
      </c>
      <c r="H257" s="235">
        <v>14031120.25</v>
      </c>
    </row>
    <row r="258" spans="1:8" x14ac:dyDescent="0.3">
      <c r="A258" s="361" t="s">
        <v>410</v>
      </c>
      <c r="B258" s="361" t="s">
        <v>255</v>
      </c>
      <c r="C258" s="235">
        <v>0</v>
      </c>
      <c r="D258" s="235">
        <v>4201693.6500000004</v>
      </c>
      <c r="E258" s="235">
        <v>1122494.24</v>
      </c>
      <c r="F258" s="235">
        <v>3079199.41</v>
      </c>
      <c r="G258" s="235">
        <v>0</v>
      </c>
      <c r="H258" s="235">
        <v>3079199.41</v>
      </c>
    </row>
    <row r="259" spans="1:8" x14ac:dyDescent="0.3">
      <c r="A259" s="361" t="s">
        <v>411</v>
      </c>
      <c r="B259" s="361" t="s">
        <v>257</v>
      </c>
      <c r="C259" s="235">
        <v>0</v>
      </c>
      <c r="D259" s="235">
        <v>1451973.97</v>
      </c>
      <c r="E259" s="235">
        <v>387898.92</v>
      </c>
      <c r="F259" s="235">
        <v>1064075.05</v>
      </c>
      <c r="G259" s="235">
        <v>0</v>
      </c>
      <c r="H259" s="235">
        <v>1064075.05</v>
      </c>
    </row>
    <row r="260" spans="1:8" x14ac:dyDescent="0.3">
      <c r="A260" s="361" t="s">
        <v>412</v>
      </c>
      <c r="B260" s="361" t="s">
        <v>291</v>
      </c>
      <c r="C260" s="235">
        <v>0</v>
      </c>
      <c r="D260" s="235">
        <v>349582.25</v>
      </c>
      <c r="E260" s="235">
        <v>93391.88</v>
      </c>
      <c r="F260" s="235">
        <v>256190.37</v>
      </c>
      <c r="G260" s="235">
        <v>0</v>
      </c>
      <c r="H260" s="235">
        <v>256190.37</v>
      </c>
    </row>
    <row r="261" spans="1:8" x14ac:dyDescent="0.3">
      <c r="A261" s="361" t="s">
        <v>413</v>
      </c>
      <c r="B261" s="361" t="s">
        <v>261</v>
      </c>
      <c r="C261" s="235">
        <v>0</v>
      </c>
      <c r="D261" s="235">
        <v>195487.67</v>
      </c>
      <c r="E261" s="235">
        <v>52225.08</v>
      </c>
      <c r="F261" s="235">
        <v>143262.59</v>
      </c>
      <c r="G261" s="235">
        <v>0</v>
      </c>
      <c r="H261" s="235">
        <v>143262.59</v>
      </c>
    </row>
    <row r="262" spans="1:8" x14ac:dyDescent="0.3">
      <c r="A262" s="361" t="s">
        <v>414</v>
      </c>
      <c r="B262" s="361" t="s">
        <v>263</v>
      </c>
      <c r="C262" s="235">
        <v>0</v>
      </c>
      <c r="D262" s="235">
        <v>149745.28</v>
      </c>
      <c r="E262" s="235">
        <v>43556.25</v>
      </c>
      <c r="F262" s="235">
        <v>106189.03</v>
      </c>
      <c r="G262" s="235">
        <v>0</v>
      </c>
      <c r="H262" s="235">
        <v>106189.03</v>
      </c>
    </row>
    <row r="263" spans="1:8" x14ac:dyDescent="0.3">
      <c r="A263" s="361" t="s">
        <v>415</v>
      </c>
      <c r="B263" s="361" t="s">
        <v>416</v>
      </c>
      <c r="C263" s="235">
        <v>0</v>
      </c>
      <c r="D263" s="235">
        <v>154795.39000000001</v>
      </c>
      <c r="E263" s="235">
        <v>41354.019999999997</v>
      </c>
      <c r="F263" s="235">
        <v>113441.37</v>
      </c>
      <c r="G263" s="235">
        <v>0</v>
      </c>
      <c r="H263" s="235">
        <v>113441.37</v>
      </c>
    </row>
    <row r="264" spans="1:8" x14ac:dyDescent="0.3">
      <c r="A264" s="361" t="s">
        <v>417</v>
      </c>
      <c r="B264" s="361" t="s">
        <v>298</v>
      </c>
      <c r="C264" s="235">
        <v>0</v>
      </c>
      <c r="D264" s="235">
        <v>80658.649999999994</v>
      </c>
      <c r="E264" s="235">
        <v>40640.720000000001</v>
      </c>
      <c r="F264" s="235">
        <v>40017.93</v>
      </c>
      <c r="G264" s="235">
        <v>0</v>
      </c>
      <c r="H264" s="235">
        <v>40017.93</v>
      </c>
    </row>
    <row r="265" spans="1:8" x14ac:dyDescent="0.3">
      <c r="A265" s="361" t="s">
        <v>1140</v>
      </c>
      <c r="B265" s="361" t="s">
        <v>300</v>
      </c>
      <c r="C265" s="235">
        <v>0</v>
      </c>
      <c r="D265" s="235">
        <v>39948.32</v>
      </c>
      <c r="E265" s="235">
        <v>10672.31</v>
      </c>
      <c r="F265" s="235">
        <v>29276.01</v>
      </c>
      <c r="G265" s="235">
        <v>0</v>
      </c>
      <c r="H265" s="235">
        <v>29276.01</v>
      </c>
    </row>
    <row r="266" spans="1:8" x14ac:dyDescent="0.3">
      <c r="A266" s="361" t="s">
        <v>418</v>
      </c>
      <c r="B266" s="361" t="s">
        <v>302</v>
      </c>
      <c r="C266" s="235">
        <v>0</v>
      </c>
      <c r="D266" s="235">
        <v>2684564.73</v>
      </c>
      <c r="E266" s="235">
        <v>717189</v>
      </c>
      <c r="F266" s="235">
        <v>1967375.73</v>
      </c>
      <c r="G266" s="235">
        <v>0</v>
      </c>
      <c r="H266" s="235">
        <v>1967375.73</v>
      </c>
    </row>
    <row r="267" spans="1:8" x14ac:dyDescent="0.3">
      <c r="A267" s="361" t="s">
        <v>419</v>
      </c>
      <c r="B267" s="361" t="s">
        <v>304</v>
      </c>
      <c r="C267" s="235">
        <v>0</v>
      </c>
      <c r="D267" s="235">
        <v>26573.99</v>
      </c>
      <c r="E267" s="235">
        <v>7099.32</v>
      </c>
      <c r="F267" s="235">
        <v>19474.669999999998</v>
      </c>
      <c r="G267" s="235">
        <v>0</v>
      </c>
      <c r="H267" s="235">
        <v>19474.669999999998</v>
      </c>
    </row>
    <row r="268" spans="1:8" x14ac:dyDescent="0.3">
      <c r="A268" s="361" t="s">
        <v>420</v>
      </c>
      <c r="B268" s="361" t="s">
        <v>270</v>
      </c>
      <c r="C268" s="235">
        <v>0</v>
      </c>
      <c r="D268" s="235">
        <v>361264.05</v>
      </c>
      <c r="E268" s="235">
        <v>110817.35</v>
      </c>
      <c r="F268" s="235">
        <v>250446.7</v>
      </c>
      <c r="G268" s="235">
        <v>0</v>
      </c>
      <c r="H268" s="235">
        <v>250446.7</v>
      </c>
    </row>
    <row r="269" spans="1:8" x14ac:dyDescent="0.3">
      <c r="A269" s="361" t="s">
        <v>421</v>
      </c>
      <c r="B269" s="361" t="s">
        <v>272</v>
      </c>
      <c r="C269" s="235">
        <v>0</v>
      </c>
      <c r="D269" s="235">
        <v>29260.73</v>
      </c>
      <c r="E269" s="235">
        <v>8668.3799999999992</v>
      </c>
      <c r="F269" s="235">
        <v>20592.349999999999</v>
      </c>
      <c r="G269" s="235">
        <v>0</v>
      </c>
      <c r="H269" s="235">
        <v>20592.349999999999</v>
      </c>
    </row>
    <row r="270" spans="1:8" x14ac:dyDescent="0.3">
      <c r="A270" s="361" t="s">
        <v>423</v>
      </c>
      <c r="B270" s="361" t="s">
        <v>424</v>
      </c>
      <c r="C270" s="235">
        <v>0</v>
      </c>
      <c r="D270" s="235">
        <v>67475.850000000006</v>
      </c>
      <c r="E270" s="235">
        <v>18026.36</v>
      </c>
      <c r="F270" s="235">
        <v>49449.49</v>
      </c>
      <c r="G270" s="235">
        <v>0</v>
      </c>
      <c r="H270" s="235">
        <v>49449.49</v>
      </c>
    </row>
    <row r="271" spans="1:8" x14ac:dyDescent="0.3">
      <c r="A271" s="361" t="s">
        <v>1141</v>
      </c>
      <c r="B271" s="361" t="s">
        <v>316</v>
      </c>
      <c r="C271" s="235">
        <v>0</v>
      </c>
      <c r="D271" s="235">
        <v>97942.86</v>
      </c>
      <c r="E271" s="235">
        <v>26165.71</v>
      </c>
      <c r="F271" s="235">
        <v>71777.149999999994</v>
      </c>
      <c r="G271" s="235">
        <v>0</v>
      </c>
      <c r="H271" s="235">
        <v>71777.149999999994</v>
      </c>
    </row>
    <row r="272" spans="1:8" x14ac:dyDescent="0.3">
      <c r="A272" s="361" t="s">
        <v>425</v>
      </c>
      <c r="B272" s="361" t="s">
        <v>396</v>
      </c>
      <c r="C272" s="235">
        <v>0</v>
      </c>
      <c r="D272" s="235">
        <v>505967.68</v>
      </c>
      <c r="E272" s="235">
        <v>135170.68</v>
      </c>
      <c r="F272" s="235">
        <v>370797</v>
      </c>
      <c r="G272" s="235">
        <v>0</v>
      </c>
      <c r="H272" s="235">
        <v>370797</v>
      </c>
    </row>
    <row r="273" spans="1:8" x14ac:dyDescent="0.3">
      <c r="A273" s="361" t="s">
        <v>946</v>
      </c>
      <c r="B273" s="361" t="s">
        <v>947</v>
      </c>
      <c r="C273" s="235">
        <v>0</v>
      </c>
      <c r="D273" s="235">
        <v>762487.59</v>
      </c>
      <c r="E273" s="235">
        <v>203700.7</v>
      </c>
      <c r="F273" s="235">
        <v>558786.89</v>
      </c>
      <c r="G273" s="235">
        <v>0</v>
      </c>
      <c r="H273" s="235">
        <v>558786.89</v>
      </c>
    </row>
    <row r="274" spans="1:8" x14ac:dyDescent="0.3">
      <c r="A274" s="361" t="s">
        <v>426</v>
      </c>
      <c r="B274" s="361" t="s">
        <v>326</v>
      </c>
      <c r="C274" s="235">
        <v>0</v>
      </c>
      <c r="D274" s="235">
        <v>898024.24</v>
      </c>
      <c r="E274" s="235">
        <v>498366.27</v>
      </c>
      <c r="F274" s="235">
        <v>399657.97</v>
      </c>
      <c r="G274" s="235">
        <v>0</v>
      </c>
      <c r="H274" s="235">
        <v>399657.97</v>
      </c>
    </row>
    <row r="275" spans="1:8" x14ac:dyDescent="0.3">
      <c r="A275" s="361" t="s">
        <v>427</v>
      </c>
      <c r="B275" s="361" t="s">
        <v>328</v>
      </c>
      <c r="C275" s="235">
        <v>0</v>
      </c>
      <c r="D275" s="235">
        <v>36909.75</v>
      </c>
      <c r="E275" s="235">
        <v>9860.5400000000009</v>
      </c>
      <c r="F275" s="235">
        <v>27049.21</v>
      </c>
      <c r="G275" s="235">
        <v>0</v>
      </c>
      <c r="H275" s="235">
        <v>27049.21</v>
      </c>
    </row>
    <row r="276" spans="1:8" x14ac:dyDescent="0.3">
      <c r="A276" s="361" t="s">
        <v>428</v>
      </c>
      <c r="B276" s="361" t="s">
        <v>429</v>
      </c>
      <c r="C276" s="235">
        <v>0</v>
      </c>
      <c r="D276" s="235">
        <v>21211784.440000001</v>
      </c>
      <c r="E276" s="235">
        <v>12394907.57</v>
      </c>
      <c r="F276" s="235">
        <v>8816876.8699999992</v>
      </c>
      <c r="G276" s="235">
        <v>0</v>
      </c>
      <c r="H276" s="235">
        <v>8816876.8699999992</v>
      </c>
    </row>
    <row r="277" spans="1:8" x14ac:dyDescent="0.3">
      <c r="A277" s="361" t="s">
        <v>430</v>
      </c>
      <c r="B277" s="361" t="s">
        <v>948</v>
      </c>
      <c r="C277" s="235">
        <v>0</v>
      </c>
      <c r="D277" s="235">
        <v>371935.83</v>
      </c>
      <c r="E277" s="235">
        <v>99363.7</v>
      </c>
      <c r="F277" s="235">
        <v>272572.13</v>
      </c>
      <c r="G277" s="235">
        <v>0</v>
      </c>
      <c r="H277" s="235">
        <v>272572.13</v>
      </c>
    </row>
    <row r="278" spans="1:8" x14ac:dyDescent="0.3">
      <c r="A278" s="361" t="s">
        <v>431</v>
      </c>
      <c r="B278" s="361" t="s">
        <v>432</v>
      </c>
      <c r="C278" s="235">
        <v>0</v>
      </c>
      <c r="D278" s="235">
        <v>3148673.14</v>
      </c>
      <c r="E278" s="235">
        <v>841176.86</v>
      </c>
      <c r="F278" s="235">
        <v>2307496.2799999998</v>
      </c>
      <c r="G278" s="235">
        <v>0</v>
      </c>
      <c r="H278" s="235">
        <v>2307496.2799999998</v>
      </c>
    </row>
    <row r="279" spans="1:8" x14ac:dyDescent="0.3">
      <c r="A279" s="361" t="s">
        <v>433</v>
      </c>
      <c r="B279" s="361" t="s">
        <v>406</v>
      </c>
      <c r="C279" s="235">
        <v>0</v>
      </c>
      <c r="D279" s="235">
        <v>241090.12</v>
      </c>
      <c r="E279" s="235">
        <v>64407.9</v>
      </c>
      <c r="F279" s="235">
        <v>176682.22</v>
      </c>
      <c r="G279" s="235">
        <v>0</v>
      </c>
      <c r="H279" s="235">
        <v>176682.22</v>
      </c>
    </row>
    <row r="280" spans="1:8" x14ac:dyDescent="0.3">
      <c r="A280" s="361" t="s">
        <v>434</v>
      </c>
      <c r="B280" s="361" t="s">
        <v>357</v>
      </c>
      <c r="C280" s="235">
        <v>0</v>
      </c>
      <c r="D280" s="235">
        <v>9947.6200000000008</v>
      </c>
      <c r="E280" s="235">
        <v>2657.53</v>
      </c>
      <c r="F280" s="235">
        <v>7290.09</v>
      </c>
      <c r="G280" s="235">
        <v>0</v>
      </c>
      <c r="H280" s="235">
        <v>7290.09</v>
      </c>
    </row>
    <row r="281" spans="1:8" x14ac:dyDescent="0.3">
      <c r="A281" s="361" t="s">
        <v>435</v>
      </c>
      <c r="B281" s="361" t="s">
        <v>253</v>
      </c>
      <c r="C281" s="235">
        <v>0</v>
      </c>
      <c r="D281" s="235">
        <v>20272619.890000001</v>
      </c>
      <c r="E281" s="235">
        <v>5415887.25</v>
      </c>
      <c r="F281" s="235">
        <v>14856732.640000001</v>
      </c>
      <c r="G281" s="235">
        <v>0</v>
      </c>
      <c r="H281" s="235">
        <v>14856732.640000001</v>
      </c>
    </row>
    <row r="282" spans="1:8" x14ac:dyDescent="0.3">
      <c r="A282" s="361" t="s">
        <v>436</v>
      </c>
      <c r="B282" s="361" t="s">
        <v>255</v>
      </c>
      <c r="C282" s="235">
        <v>0</v>
      </c>
      <c r="D282" s="235">
        <v>4915924.91</v>
      </c>
      <c r="E282" s="235">
        <v>1313303.1200000001</v>
      </c>
      <c r="F282" s="235">
        <v>3602621.79</v>
      </c>
      <c r="G282" s="235">
        <v>0</v>
      </c>
      <c r="H282" s="235">
        <v>3602621.79</v>
      </c>
    </row>
    <row r="283" spans="1:8" x14ac:dyDescent="0.3">
      <c r="A283" s="361" t="s">
        <v>437</v>
      </c>
      <c r="B283" s="361" t="s">
        <v>257</v>
      </c>
      <c r="C283" s="235">
        <v>0</v>
      </c>
      <c r="D283" s="235">
        <v>2103340.9900000002</v>
      </c>
      <c r="E283" s="235">
        <v>561913.43999999994</v>
      </c>
      <c r="F283" s="235">
        <v>1541427.55</v>
      </c>
      <c r="G283" s="235">
        <v>0</v>
      </c>
      <c r="H283" s="235">
        <v>1541427.55</v>
      </c>
    </row>
    <row r="284" spans="1:8" x14ac:dyDescent="0.3">
      <c r="A284" s="361" t="s">
        <v>438</v>
      </c>
      <c r="B284" s="361" t="s">
        <v>291</v>
      </c>
      <c r="C284" s="235">
        <v>0</v>
      </c>
      <c r="D284" s="235">
        <v>436718.36</v>
      </c>
      <c r="E284" s="235">
        <v>116670.53</v>
      </c>
      <c r="F284" s="235">
        <v>320047.83</v>
      </c>
      <c r="G284" s="235">
        <v>0</v>
      </c>
      <c r="H284" s="235">
        <v>320047.83</v>
      </c>
    </row>
    <row r="285" spans="1:8" x14ac:dyDescent="0.3">
      <c r="A285" s="361" t="s">
        <v>439</v>
      </c>
      <c r="B285" s="361" t="s">
        <v>261</v>
      </c>
      <c r="C285" s="235">
        <v>0</v>
      </c>
      <c r="D285" s="235">
        <v>223621.04</v>
      </c>
      <c r="E285" s="235">
        <v>59740.99</v>
      </c>
      <c r="F285" s="235">
        <v>163880.04999999999</v>
      </c>
      <c r="G285" s="235">
        <v>0</v>
      </c>
      <c r="H285" s="235">
        <v>163880.04999999999</v>
      </c>
    </row>
    <row r="286" spans="1:8" x14ac:dyDescent="0.3">
      <c r="A286" s="361" t="s">
        <v>440</v>
      </c>
      <c r="B286" s="361" t="s">
        <v>263</v>
      </c>
      <c r="C286" s="235">
        <v>0</v>
      </c>
      <c r="D286" s="235">
        <v>132825.07999999999</v>
      </c>
      <c r="E286" s="235">
        <v>35484.589999999997</v>
      </c>
      <c r="F286" s="235">
        <v>97340.49</v>
      </c>
      <c r="G286" s="235">
        <v>0</v>
      </c>
      <c r="H286" s="235">
        <v>97340.49</v>
      </c>
    </row>
    <row r="287" spans="1:8" x14ac:dyDescent="0.3">
      <c r="A287" s="361" t="s">
        <v>1142</v>
      </c>
      <c r="B287" s="361" t="s">
        <v>266</v>
      </c>
      <c r="C287" s="235">
        <v>0</v>
      </c>
      <c r="D287" s="235">
        <v>14021.06</v>
      </c>
      <c r="E287" s="235">
        <v>3745.77</v>
      </c>
      <c r="F287" s="235">
        <v>10275.290000000001</v>
      </c>
      <c r="G287" s="235">
        <v>0</v>
      </c>
      <c r="H287" s="235">
        <v>10275.290000000001</v>
      </c>
    </row>
    <row r="288" spans="1:8" x14ac:dyDescent="0.3">
      <c r="A288" s="361" t="s">
        <v>441</v>
      </c>
      <c r="B288" s="361" t="s">
        <v>442</v>
      </c>
      <c r="C288" s="235">
        <v>0</v>
      </c>
      <c r="D288" s="235">
        <v>680191.45</v>
      </c>
      <c r="E288" s="235">
        <v>210059.88</v>
      </c>
      <c r="F288" s="235">
        <v>470131.57</v>
      </c>
      <c r="G288" s="235">
        <v>0</v>
      </c>
      <c r="H288" s="235">
        <v>470131.57</v>
      </c>
    </row>
    <row r="289" spans="1:8" x14ac:dyDescent="0.3">
      <c r="A289" s="361" t="s">
        <v>443</v>
      </c>
      <c r="B289" s="361" t="s">
        <v>300</v>
      </c>
      <c r="C289" s="235">
        <v>0</v>
      </c>
      <c r="D289" s="235">
        <v>131668.34</v>
      </c>
      <c r="E289" s="235">
        <v>35175.57</v>
      </c>
      <c r="F289" s="235">
        <v>96492.77</v>
      </c>
      <c r="G289" s="235">
        <v>0</v>
      </c>
      <c r="H289" s="235">
        <v>96492.77</v>
      </c>
    </row>
    <row r="290" spans="1:8" x14ac:dyDescent="0.3">
      <c r="A290" s="361" t="s">
        <v>444</v>
      </c>
      <c r="B290" s="361" t="s">
        <v>302</v>
      </c>
      <c r="C290" s="235">
        <v>0</v>
      </c>
      <c r="D290" s="235">
        <v>828904.31</v>
      </c>
      <c r="E290" s="235">
        <v>221444.11</v>
      </c>
      <c r="F290" s="235">
        <v>607460.19999999995</v>
      </c>
      <c r="G290" s="235">
        <v>0</v>
      </c>
      <c r="H290" s="235">
        <v>607460.19999999995</v>
      </c>
    </row>
    <row r="291" spans="1:8" x14ac:dyDescent="0.3">
      <c r="A291" s="361" t="s">
        <v>445</v>
      </c>
      <c r="B291" s="361" t="s">
        <v>304</v>
      </c>
      <c r="C291" s="235">
        <v>0</v>
      </c>
      <c r="D291" s="235">
        <v>53142.21</v>
      </c>
      <c r="E291" s="235">
        <v>14197.09</v>
      </c>
      <c r="F291" s="235">
        <v>38945.120000000003</v>
      </c>
      <c r="G291" s="235">
        <v>0</v>
      </c>
      <c r="H291" s="235">
        <v>38945.120000000003</v>
      </c>
    </row>
    <row r="292" spans="1:8" x14ac:dyDescent="0.3">
      <c r="A292" s="361" t="s">
        <v>949</v>
      </c>
      <c r="B292" s="361" t="s">
        <v>306</v>
      </c>
      <c r="C292" s="235">
        <v>0</v>
      </c>
      <c r="D292" s="235">
        <v>136859.70000000001</v>
      </c>
      <c r="E292" s="235">
        <v>36562.449999999997</v>
      </c>
      <c r="F292" s="235">
        <v>100297.25</v>
      </c>
      <c r="G292" s="235">
        <v>0</v>
      </c>
      <c r="H292" s="235">
        <v>100297.25</v>
      </c>
    </row>
    <row r="293" spans="1:8" x14ac:dyDescent="0.3">
      <c r="A293" s="361" t="s">
        <v>446</v>
      </c>
      <c r="B293" s="361" t="s">
        <v>447</v>
      </c>
      <c r="C293" s="235">
        <v>0</v>
      </c>
      <c r="D293" s="235">
        <v>3189451.64</v>
      </c>
      <c r="E293" s="235">
        <v>1983140.16</v>
      </c>
      <c r="F293" s="235">
        <v>1206311.48</v>
      </c>
      <c r="G293" s="235">
        <v>0</v>
      </c>
      <c r="H293" s="235">
        <v>1206311.48</v>
      </c>
    </row>
    <row r="294" spans="1:8" x14ac:dyDescent="0.3">
      <c r="A294" s="361" t="s">
        <v>448</v>
      </c>
      <c r="B294" s="361" t="s">
        <v>449</v>
      </c>
      <c r="C294" s="235">
        <v>0</v>
      </c>
      <c r="D294" s="235">
        <v>386987.24</v>
      </c>
      <c r="E294" s="235">
        <v>103384.73</v>
      </c>
      <c r="F294" s="235">
        <v>283602.51</v>
      </c>
      <c r="G294" s="235">
        <v>0</v>
      </c>
      <c r="H294" s="235">
        <v>283602.51</v>
      </c>
    </row>
    <row r="295" spans="1:8" x14ac:dyDescent="0.3">
      <c r="A295" s="361" t="s">
        <v>450</v>
      </c>
      <c r="B295" s="361" t="s">
        <v>270</v>
      </c>
      <c r="C295" s="235">
        <v>0</v>
      </c>
      <c r="D295" s="235">
        <v>543223.99</v>
      </c>
      <c r="E295" s="235">
        <v>154577.97</v>
      </c>
      <c r="F295" s="235">
        <v>388646.02</v>
      </c>
      <c r="G295" s="235">
        <v>0</v>
      </c>
      <c r="H295" s="235">
        <v>388646.02</v>
      </c>
    </row>
    <row r="296" spans="1:8" x14ac:dyDescent="0.3">
      <c r="A296" s="361" t="s">
        <v>451</v>
      </c>
      <c r="B296" s="361" t="s">
        <v>272</v>
      </c>
      <c r="C296" s="235">
        <v>0</v>
      </c>
      <c r="D296" s="235">
        <v>125027.79</v>
      </c>
      <c r="E296" s="235">
        <v>36792.81</v>
      </c>
      <c r="F296" s="235">
        <v>88234.98</v>
      </c>
      <c r="G296" s="235">
        <v>0</v>
      </c>
      <c r="H296" s="235">
        <v>88234.98</v>
      </c>
    </row>
    <row r="297" spans="1:8" x14ac:dyDescent="0.3">
      <c r="A297" s="361" t="s">
        <v>452</v>
      </c>
      <c r="B297" s="361" t="s">
        <v>422</v>
      </c>
      <c r="C297" s="235">
        <v>0</v>
      </c>
      <c r="D297" s="235">
        <v>145220.06</v>
      </c>
      <c r="E297" s="235">
        <v>38795.949999999997</v>
      </c>
      <c r="F297" s="235">
        <v>106424.11</v>
      </c>
      <c r="G297" s="235">
        <v>0</v>
      </c>
      <c r="H297" s="235">
        <v>106424.11</v>
      </c>
    </row>
    <row r="298" spans="1:8" x14ac:dyDescent="0.3">
      <c r="A298" s="361" t="s">
        <v>453</v>
      </c>
      <c r="B298" s="361" t="s">
        <v>261</v>
      </c>
      <c r="C298" s="235">
        <v>0</v>
      </c>
      <c r="D298" s="235">
        <v>13485.39</v>
      </c>
      <c r="E298" s="235">
        <v>3602.66</v>
      </c>
      <c r="F298" s="235">
        <v>9882.73</v>
      </c>
      <c r="G298" s="235">
        <v>0</v>
      </c>
      <c r="H298" s="235">
        <v>9882.73</v>
      </c>
    </row>
    <row r="299" spans="1:8" x14ac:dyDescent="0.3">
      <c r="A299" s="361" t="s">
        <v>454</v>
      </c>
      <c r="B299" s="361" t="s">
        <v>455</v>
      </c>
      <c r="C299" s="235">
        <v>0</v>
      </c>
      <c r="D299" s="235">
        <v>22076.15</v>
      </c>
      <c r="E299" s="235">
        <v>82634.92</v>
      </c>
      <c r="F299" s="235">
        <v>0</v>
      </c>
      <c r="G299" s="235">
        <v>-60558.77</v>
      </c>
      <c r="H299" s="235">
        <v>-60558.77</v>
      </c>
    </row>
    <row r="300" spans="1:8" x14ac:dyDescent="0.3">
      <c r="A300" s="361" t="s">
        <v>456</v>
      </c>
      <c r="B300" s="361" t="s">
        <v>326</v>
      </c>
      <c r="C300" s="235">
        <v>0</v>
      </c>
      <c r="D300" s="235">
        <v>546602.44999999995</v>
      </c>
      <c r="E300" s="235">
        <v>315814.71000000002</v>
      </c>
      <c r="F300" s="235">
        <v>230787.74</v>
      </c>
      <c r="G300" s="235">
        <v>0</v>
      </c>
      <c r="H300" s="235">
        <v>230787.74</v>
      </c>
    </row>
    <row r="301" spans="1:8" x14ac:dyDescent="0.3">
      <c r="A301" s="361" t="s">
        <v>457</v>
      </c>
      <c r="B301" s="361" t="s">
        <v>328</v>
      </c>
      <c r="C301" s="235">
        <v>0</v>
      </c>
      <c r="D301" s="235">
        <v>37077.01</v>
      </c>
      <c r="E301" s="235">
        <v>9905.23</v>
      </c>
      <c r="F301" s="235">
        <v>27171.78</v>
      </c>
      <c r="G301" s="235">
        <v>0</v>
      </c>
      <c r="H301" s="235">
        <v>27171.78</v>
      </c>
    </row>
    <row r="302" spans="1:8" x14ac:dyDescent="0.3">
      <c r="A302" s="361" t="s">
        <v>458</v>
      </c>
      <c r="B302" s="361" t="s">
        <v>280</v>
      </c>
      <c r="C302" s="235">
        <v>0</v>
      </c>
      <c r="D302" s="235">
        <v>72826.880000000005</v>
      </c>
      <c r="E302" s="235">
        <v>33730.870000000003</v>
      </c>
      <c r="F302" s="235">
        <v>39096.01</v>
      </c>
      <c r="G302" s="235">
        <v>0</v>
      </c>
      <c r="H302" s="235">
        <v>39096.01</v>
      </c>
    </row>
    <row r="303" spans="1:8" x14ac:dyDescent="0.3">
      <c r="A303" s="361" t="s">
        <v>950</v>
      </c>
      <c r="B303" s="361" t="s">
        <v>948</v>
      </c>
      <c r="C303" s="235">
        <v>0</v>
      </c>
      <c r="D303" s="235">
        <v>382507.05</v>
      </c>
      <c r="E303" s="235">
        <v>102187.83</v>
      </c>
      <c r="F303" s="235">
        <v>280319.21999999997</v>
      </c>
      <c r="G303" s="235">
        <v>0</v>
      </c>
      <c r="H303" s="235">
        <v>280319.21999999997</v>
      </c>
    </row>
    <row r="304" spans="1:8" x14ac:dyDescent="0.3">
      <c r="A304" s="361" t="s">
        <v>459</v>
      </c>
      <c r="B304" s="361" t="s">
        <v>460</v>
      </c>
      <c r="C304" s="235">
        <v>0</v>
      </c>
      <c r="D304" s="235">
        <v>11651284.42</v>
      </c>
      <c r="E304" s="235">
        <v>3279857.11</v>
      </c>
      <c r="F304" s="235">
        <v>8371427.3099999996</v>
      </c>
      <c r="G304" s="235">
        <v>0</v>
      </c>
      <c r="H304" s="235">
        <v>8371427.3099999996</v>
      </c>
    </row>
    <row r="305" spans="1:8" x14ac:dyDescent="0.3">
      <c r="A305" s="361" t="s">
        <v>1143</v>
      </c>
      <c r="B305" s="361" t="s">
        <v>347</v>
      </c>
      <c r="C305" s="235">
        <v>0</v>
      </c>
      <c r="D305" s="235">
        <v>1308.97</v>
      </c>
      <c r="E305" s="235">
        <v>349.7</v>
      </c>
      <c r="F305" s="235">
        <v>959.27</v>
      </c>
      <c r="G305" s="235">
        <v>0</v>
      </c>
      <c r="H305" s="235">
        <v>959.27</v>
      </c>
    </row>
    <row r="306" spans="1:8" x14ac:dyDescent="0.3">
      <c r="A306" s="361" t="s">
        <v>461</v>
      </c>
      <c r="B306" s="361" t="s">
        <v>462</v>
      </c>
      <c r="C306" s="235">
        <v>0</v>
      </c>
      <c r="D306" s="235">
        <v>63355.06</v>
      </c>
      <c r="E306" s="235">
        <v>16925.48</v>
      </c>
      <c r="F306" s="235">
        <v>46429.58</v>
      </c>
      <c r="G306" s="235">
        <v>0</v>
      </c>
      <c r="H306" s="235">
        <v>46429.58</v>
      </c>
    </row>
    <row r="307" spans="1:8" x14ac:dyDescent="0.3">
      <c r="A307" s="361" t="s">
        <v>463</v>
      </c>
      <c r="B307" s="361" t="s">
        <v>464</v>
      </c>
      <c r="C307" s="235">
        <v>0</v>
      </c>
      <c r="D307" s="235">
        <v>1158133.95</v>
      </c>
      <c r="E307" s="235">
        <v>309398.73</v>
      </c>
      <c r="F307" s="235">
        <v>848735.22</v>
      </c>
      <c r="G307" s="235">
        <v>0</v>
      </c>
      <c r="H307" s="235">
        <v>848735.22</v>
      </c>
    </row>
    <row r="308" spans="1:8" x14ac:dyDescent="0.3">
      <c r="A308" s="361" t="s">
        <v>465</v>
      </c>
      <c r="B308" s="361" t="s">
        <v>466</v>
      </c>
      <c r="C308" s="235">
        <v>0</v>
      </c>
      <c r="D308" s="235">
        <v>964328.74</v>
      </c>
      <c r="E308" s="235">
        <v>257623.13</v>
      </c>
      <c r="F308" s="235">
        <v>706705.61</v>
      </c>
      <c r="G308" s="235">
        <v>0</v>
      </c>
      <c r="H308" s="235">
        <v>706705.61</v>
      </c>
    </row>
    <row r="309" spans="1:8" x14ac:dyDescent="0.3">
      <c r="A309" s="361" t="s">
        <v>467</v>
      </c>
      <c r="B309" s="361" t="s">
        <v>468</v>
      </c>
      <c r="C309" s="235">
        <v>0</v>
      </c>
      <c r="D309" s="235">
        <v>2030980.89</v>
      </c>
      <c r="E309" s="235">
        <v>559769.49</v>
      </c>
      <c r="F309" s="235">
        <v>1471211.4</v>
      </c>
      <c r="G309" s="235">
        <v>0</v>
      </c>
      <c r="H309" s="235">
        <v>1471211.4</v>
      </c>
    </row>
    <row r="310" spans="1:8" x14ac:dyDescent="0.3">
      <c r="A310" s="361" t="s">
        <v>469</v>
      </c>
      <c r="B310" s="361" t="s">
        <v>470</v>
      </c>
      <c r="C310" s="235">
        <v>0</v>
      </c>
      <c r="D310" s="235">
        <v>575261.05000000005</v>
      </c>
      <c r="E310" s="235">
        <v>153682.6</v>
      </c>
      <c r="F310" s="235">
        <v>421578.45</v>
      </c>
      <c r="G310" s="235">
        <v>0</v>
      </c>
      <c r="H310" s="235">
        <v>421578.45</v>
      </c>
    </row>
    <row r="311" spans="1:8" x14ac:dyDescent="0.3">
      <c r="A311" s="361" t="s">
        <v>471</v>
      </c>
      <c r="B311" s="361" t="s">
        <v>357</v>
      </c>
      <c r="C311" s="235">
        <v>0</v>
      </c>
      <c r="D311" s="235">
        <v>134673.16</v>
      </c>
      <c r="E311" s="235">
        <v>35978.31</v>
      </c>
      <c r="F311" s="235">
        <v>98694.85</v>
      </c>
      <c r="G311" s="235">
        <v>0</v>
      </c>
      <c r="H311" s="235">
        <v>98694.85</v>
      </c>
    </row>
    <row r="312" spans="1:8" x14ac:dyDescent="0.3">
      <c r="A312" s="361" t="s">
        <v>472</v>
      </c>
      <c r="B312" s="361" t="s">
        <v>253</v>
      </c>
      <c r="C312" s="235">
        <v>0</v>
      </c>
      <c r="D312" s="235">
        <v>3777606.04</v>
      </c>
      <c r="E312" s="235">
        <v>1009198.05</v>
      </c>
      <c r="F312" s="235">
        <v>2768407.99</v>
      </c>
      <c r="G312" s="235">
        <v>0</v>
      </c>
      <c r="H312" s="235">
        <v>2768407.99</v>
      </c>
    </row>
    <row r="313" spans="1:8" x14ac:dyDescent="0.3">
      <c r="A313" s="361" t="s">
        <v>473</v>
      </c>
      <c r="B313" s="361" t="s">
        <v>255</v>
      </c>
      <c r="C313" s="235">
        <v>0</v>
      </c>
      <c r="D313" s="235">
        <v>877679.69</v>
      </c>
      <c r="E313" s="235">
        <v>234474.59</v>
      </c>
      <c r="F313" s="235">
        <v>643205.1</v>
      </c>
      <c r="G313" s="235">
        <v>0</v>
      </c>
      <c r="H313" s="235">
        <v>643205.1</v>
      </c>
    </row>
    <row r="314" spans="1:8" x14ac:dyDescent="0.3">
      <c r="A314" s="361" t="s">
        <v>474</v>
      </c>
      <c r="B314" s="361" t="s">
        <v>257</v>
      </c>
      <c r="C314" s="235">
        <v>0</v>
      </c>
      <c r="D314" s="235">
        <v>409936.42</v>
      </c>
      <c r="E314" s="235">
        <v>109515.66</v>
      </c>
      <c r="F314" s="235">
        <v>300420.76</v>
      </c>
      <c r="G314" s="235">
        <v>0</v>
      </c>
      <c r="H314" s="235">
        <v>300420.76</v>
      </c>
    </row>
    <row r="315" spans="1:8" x14ac:dyDescent="0.3">
      <c r="A315" s="361" t="s">
        <v>475</v>
      </c>
      <c r="B315" s="361" t="s">
        <v>291</v>
      </c>
      <c r="C315" s="235">
        <v>0</v>
      </c>
      <c r="D315" s="235">
        <v>89104.31</v>
      </c>
      <c r="E315" s="235">
        <v>23804.47</v>
      </c>
      <c r="F315" s="235">
        <v>65299.839999999997</v>
      </c>
      <c r="G315" s="235">
        <v>0</v>
      </c>
      <c r="H315" s="235">
        <v>65299.839999999997</v>
      </c>
    </row>
    <row r="316" spans="1:8" x14ac:dyDescent="0.3">
      <c r="A316" s="361" t="s">
        <v>476</v>
      </c>
      <c r="B316" s="361" t="s">
        <v>261</v>
      </c>
      <c r="C316" s="235">
        <v>0</v>
      </c>
      <c r="D316" s="235">
        <v>43053.29</v>
      </c>
      <c r="E316" s="235">
        <v>11501.81</v>
      </c>
      <c r="F316" s="235">
        <v>31551.48</v>
      </c>
      <c r="G316" s="235">
        <v>0</v>
      </c>
      <c r="H316" s="235">
        <v>31551.48</v>
      </c>
    </row>
    <row r="317" spans="1:8" x14ac:dyDescent="0.3">
      <c r="A317" s="361" t="s">
        <v>951</v>
      </c>
      <c r="B317" s="361" t="s">
        <v>263</v>
      </c>
      <c r="C317" s="235">
        <v>0</v>
      </c>
      <c r="D317" s="235">
        <v>36225.5</v>
      </c>
      <c r="E317" s="235">
        <v>9677.74</v>
      </c>
      <c r="F317" s="235">
        <v>26547.759999999998</v>
      </c>
      <c r="G317" s="235">
        <v>0</v>
      </c>
      <c r="H317" s="235">
        <v>26547.759999999998</v>
      </c>
    </row>
    <row r="318" spans="1:8" x14ac:dyDescent="0.3">
      <c r="A318" s="361" t="s">
        <v>1144</v>
      </c>
      <c r="B318" s="361" t="s">
        <v>300</v>
      </c>
      <c r="C318" s="235">
        <v>0</v>
      </c>
      <c r="D318" s="235">
        <v>38093.86</v>
      </c>
      <c r="E318" s="235">
        <v>10176.879999999999</v>
      </c>
      <c r="F318" s="235">
        <v>27916.98</v>
      </c>
      <c r="G318" s="235">
        <v>0</v>
      </c>
      <c r="H318" s="235">
        <v>27916.98</v>
      </c>
    </row>
    <row r="319" spans="1:8" x14ac:dyDescent="0.3">
      <c r="A319" s="361" t="s">
        <v>477</v>
      </c>
      <c r="B319" s="361" t="s">
        <v>304</v>
      </c>
      <c r="C319" s="235">
        <v>0</v>
      </c>
      <c r="D319" s="235">
        <v>83708.58</v>
      </c>
      <c r="E319" s="235">
        <v>22362.98</v>
      </c>
      <c r="F319" s="235">
        <v>61345.599999999999</v>
      </c>
      <c r="G319" s="235">
        <v>0</v>
      </c>
      <c r="H319" s="235">
        <v>61345.599999999999</v>
      </c>
    </row>
    <row r="320" spans="1:8" x14ac:dyDescent="0.3">
      <c r="A320" s="361" t="s">
        <v>478</v>
      </c>
      <c r="B320" s="361" t="s">
        <v>479</v>
      </c>
      <c r="C320" s="235">
        <v>0</v>
      </c>
      <c r="D320" s="235">
        <v>228100.43</v>
      </c>
      <c r="E320" s="235">
        <v>60937.67</v>
      </c>
      <c r="F320" s="235">
        <v>167162.76</v>
      </c>
      <c r="G320" s="235">
        <v>0</v>
      </c>
      <c r="H320" s="235">
        <v>167162.76</v>
      </c>
    </row>
    <row r="321" spans="1:8" x14ac:dyDescent="0.3">
      <c r="A321" s="361" t="s">
        <v>480</v>
      </c>
      <c r="B321" s="361" t="s">
        <v>270</v>
      </c>
      <c r="C321" s="235">
        <v>0</v>
      </c>
      <c r="D321" s="235">
        <v>109960.54</v>
      </c>
      <c r="E321" s="235">
        <v>32149.360000000001</v>
      </c>
      <c r="F321" s="235">
        <v>77811.179999999993</v>
      </c>
      <c r="G321" s="235">
        <v>0</v>
      </c>
      <c r="H321" s="235">
        <v>77811.179999999993</v>
      </c>
    </row>
    <row r="322" spans="1:8" x14ac:dyDescent="0.3">
      <c r="A322" s="361" t="s">
        <v>481</v>
      </c>
      <c r="B322" s="361" t="s">
        <v>272</v>
      </c>
      <c r="C322" s="235">
        <v>0</v>
      </c>
      <c r="D322" s="235">
        <v>57495.98</v>
      </c>
      <c r="E322" s="235">
        <v>17208.169999999998</v>
      </c>
      <c r="F322" s="235">
        <v>40287.81</v>
      </c>
      <c r="G322" s="235">
        <v>0</v>
      </c>
      <c r="H322" s="235">
        <v>40287.81</v>
      </c>
    </row>
    <row r="323" spans="1:8" x14ac:dyDescent="0.3">
      <c r="A323" s="361" t="s">
        <v>482</v>
      </c>
      <c r="B323" s="361" t="s">
        <v>422</v>
      </c>
      <c r="C323" s="235">
        <v>0</v>
      </c>
      <c r="D323" s="235">
        <v>27452.49</v>
      </c>
      <c r="E323" s="235">
        <v>8468.6299999999992</v>
      </c>
      <c r="F323" s="235">
        <v>18983.86</v>
      </c>
      <c r="G323" s="235">
        <v>0</v>
      </c>
      <c r="H323" s="235">
        <v>18983.86</v>
      </c>
    </row>
    <row r="324" spans="1:8" x14ac:dyDescent="0.3">
      <c r="A324" s="361" t="s">
        <v>483</v>
      </c>
      <c r="B324" s="361" t="s">
        <v>261</v>
      </c>
      <c r="C324" s="235">
        <v>0</v>
      </c>
      <c r="D324" s="235">
        <v>17028.11</v>
      </c>
      <c r="E324" s="235">
        <v>4549.1099999999997</v>
      </c>
      <c r="F324" s="235">
        <v>12479</v>
      </c>
      <c r="G324" s="235">
        <v>0</v>
      </c>
      <c r="H324" s="235">
        <v>12479</v>
      </c>
    </row>
    <row r="325" spans="1:8" x14ac:dyDescent="0.3">
      <c r="A325" s="361" t="s">
        <v>484</v>
      </c>
      <c r="B325" s="361" t="s">
        <v>326</v>
      </c>
      <c r="C325" s="235">
        <v>0</v>
      </c>
      <c r="D325" s="235">
        <v>252956.48</v>
      </c>
      <c r="E325" s="235">
        <v>161140.69</v>
      </c>
      <c r="F325" s="235">
        <v>91815.79</v>
      </c>
      <c r="G325" s="235">
        <v>0</v>
      </c>
      <c r="H325" s="235">
        <v>91815.79</v>
      </c>
    </row>
    <row r="326" spans="1:8" x14ac:dyDescent="0.3">
      <c r="A326" s="361" t="s">
        <v>485</v>
      </c>
      <c r="B326" s="361" t="s">
        <v>328</v>
      </c>
      <c r="C326" s="235">
        <v>0</v>
      </c>
      <c r="D326" s="235">
        <v>180950.38</v>
      </c>
      <c r="E326" s="235">
        <v>48341.4</v>
      </c>
      <c r="F326" s="235">
        <v>132608.98000000001</v>
      </c>
      <c r="G326" s="235">
        <v>0</v>
      </c>
      <c r="H326" s="235">
        <v>132608.98000000001</v>
      </c>
    </row>
    <row r="327" spans="1:8" x14ac:dyDescent="0.3">
      <c r="A327" s="361" t="s">
        <v>952</v>
      </c>
      <c r="B327" s="361" t="s">
        <v>280</v>
      </c>
      <c r="C327" s="235">
        <v>0</v>
      </c>
      <c r="D327" s="235">
        <v>84370.15</v>
      </c>
      <c r="E327" s="235">
        <v>55920.18</v>
      </c>
      <c r="F327" s="235">
        <v>28449.97</v>
      </c>
      <c r="G327" s="235">
        <v>0</v>
      </c>
      <c r="H327" s="235">
        <v>28449.97</v>
      </c>
    </row>
    <row r="328" spans="1:8" x14ac:dyDescent="0.3">
      <c r="A328" s="361" t="s">
        <v>486</v>
      </c>
      <c r="B328" s="361" t="s">
        <v>487</v>
      </c>
      <c r="C328" s="235">
        <v>0</v>
      </c>
      <c r="D328" s="235">
        <v>812894.43</v>
      </c>
      <c r="E328" s="235">
        <v>217167.03</v>
      </c>
      <c r="F328" s="235">
        <v>595727.4</v>
      </c>
      <c r="G328" s="235">
        <v>0</v>
      </c>
      <c r="H328" s="235">
        <v>595727.4</v>
      </c>
    </row>
    <row r="329" spans="1:8" x14ac:dyDescent="0.3">
      <c r="A329" s="361" t="s">
        <v>488</v>
      </c>
      <c r="B329" s="361" t="s">
        <v>357</v>
      </c>
      <c r="C329" s="235">
        <v>0</v>
      </c>
      <c r="D329" s="235">
        <v>45229.97</v>
      </c>
      <c r="E329" s="235">
        <v>12083.31</v>
      </c>
      <c r="F329" s="235">
        <v>33146.660000000003</v>
      </c>
      <c r="G329" s="235">
        <v>0</v>
      </c>
      <c r="H329" s="235">
        <v>33146.660000000003</v>
      </c>
    </row>
    <row r="330" spans="1:8" x14ac:dyDescent="0.3">
      <c r="A330" s="361" t="s">
        <v>489</v>
      </c>
      <c r="B330" s="361" t="s">
        <v>253</v>
      </c>
      <c r="C330" s="235">
        <v>0</v>
      </c>
      <c r="D330" s="235">
        <v>3213535.99</v>
      </c>
      <c r="E330" s="235">
        <v>858505.15</v>
      </c>
      <c r="F330" s="235">
        <v>2355030.84</v>
      </c>
      <c r="G330" s="235">
        <v>0</v>
      </c>
      <c r="H330" s="235">
        <v>2355030.84</v>
      </c>
    </row>
    <row r="331" spans="1:8" x14ac:dyDescent="0.3">
      <c r="A331" s="361" t="s">
        <v>490</v>
      </c>
      <c r="B331" s="361" t="s">
        <v>255</v>
      </c>
      <c r="C331" s="235">
        <v>0</v>
      </c>
      <c r="D331" s="235">
        <v>732199.57</v>
      </c>
      <c r="E331" s="235">
        <v>195609.17</v>
      </c>
      <c r="F331" s="235">
        <v>536590.4</v>
      </c>
      <c r="G331" s="235">
        <v>0</v>
      </c>
      <c r="H331" s="235">
        <v>536590.4</v>
      </c>
    </row>
    <row r="332" spans="1:8" x14ac:dyDescent="0.3">
      <c r="A332" s="361" t="s">
        <v>491</v>
      </c>
      <c r="B332" s="361" t="s">
        <v>257</v>
      </c>
      <c r="C332" s="235">
        <v>0</v>
      </c>
      <c r="D332" s="235">
        <v>133824.32999999999</v>
      </c>
      <c r="E332" s="235">
        <v>35751.550000000003</v>
      </c>
      <c r="F332" s="235">
        <v>98072.78</v>
      </c>
      <c r="G332" s="235">
        <v>0</v>
      </c>
      <c r="H332" s="235">
        <v>98072.78</v>
      </c>
    </row>
    <row r="333" spans="1:8" x14ac:dyDescent="0.3">
      <c r="A333" s="361" t="s">
        <v>1145</v>
      </c>
      <c r="B333" s="361" t="s">
        <v>291</v>
      </c>
      <c r="C333" s="235">
        <v>0</v>
      </c>
      <c r="D333" s="235">
        <v>32203.16</v>
      </c>
      <c r="E333" s="235">
        <v>8603.16</v>
      </c>
      <c r="F333" s="235">
        <v>23600</v>
      </c>
      <c r="G333" s="235">
        <v>0</v>
      </c>
      <c r="H333" s="235">
        <v>23600</v>
      </c>
    </row>
    <row r="334" spans="1:8" x14ac:dyDescent="0.3">
      <c r="A334" s="361" t="s">
        <v>492</v>
      </c>
      <c r="B334" s="361" t="s">
        <v>261</v>
      </c>
      <c r="C334" s="235">
        <v>0</v>
      </c>
      <c r="D334" s="235">
        <v>33214.199999999997</v>
      </c>
      <c r="E334" s="235">
        <v>8873.27</v>
      </c>
      <c r="F334" s="235">
        <v>24340.93</v>
      </c>
      <c r="G334" s="235">
        <v>0</v>
      </c>
      <c r="H334" s="235">
        <v>24340.93</v>
      </c>
    </row>
    <row r="335" spans="1:8" x14ac:dyDescent="0.3">
      <c r="A335" s="361" t="s">
        <v>493</v>
      </c>
      <c r="B335" s="361" t="s">
        <v>494</v>
      </c>
      <c r="C335" s="235">
        <v>0</v>
      </c>
      <c r="D335" s="235">
        <v>2333647.39</v>
      </c>
      <c r="E335" s="235">
        <v>623440.43999999994</v>
      </c>
      <c r="F335" s="235">
        <v>1710206.95</v>
      </c>
      <c r="G335" s="235">
        <v>0</v>
      </c>
      <c r="H335" s="235">
        <v>1710206.95</v>
      </c>
    </row>
    <row r="336" spans="1:8" x14ac:dyDescent="0.3">
      <c r="A336" s="361" t="s">
        <v>495</v>
      </c>
      <c r="B336" s="361" t="s">
        <v>496</v>
      </c>
      <c r="C336" s="235">
        <v>0</v>
      </c>
      <c r="D336" s="235">
        <v>30773.16</v>
      </c>
      <c r="E336" s="235">
        <v>8221.14</v>
      </c>
      <c r="F336" s="235">
        <v>22552.02</v>
      </c>
      <c r="G336" s="235">
        <v>0</v>
      </c>
      <c r="H336" s="235">
        <v>22552.02</v>
      </c>
    </row>
    <row r="337" spans="1:8" x14ac:dyDescent="0.3">
      <c r="A337" s="361" t="s">
        <v>498</v>
      </c>
      <c r="B337" s="361" t="s">
        <v>326</v>
      </c>
      <c r="C337" s="235">
        <v>0</v>
      </c>
      <c r="D337" s="235">
        <v>231704.78</v>
      </c>
      <c r="E337" s="235">
        <v>124903.83</v>
      </c>
      <c r="F337" s="235">
        <v>106800.95</v>
      </c>
      <c r="G337" s="235">
        <v>0</v>
      </c>
      <c r="H337" s="235">
        <v>106800.95</v>
      </c>
    </row>
    <row r="338" spans="1:8" x14ac:dyDescent="0.3">
      <c r="A338" s="361" t="s">
        <v>499</v>
      </c>
      <c r="B338" s="361" t="s">
        <v>500</v>
      </c>
      <c r="C338" s="235">
        <v>0</v>
      </c>
      <c r="D338" s="235">
        <v>660404.52</v>
      </c>
      <c r="E338" s="235">
        <v>176428.93</v>
      </c>
      <c r="F338" s="235">
        <v>483975.59</v>
      </c>
      <c r="G338" s="235">
        <v>0</v>
      </c>
      <c r="H338" s="235">
        <v>483975.59</v>
      </c>
    </row>
    <row r="339" spans="1:8" x14ac:dyDescent="0.3">
      <c r="A339" s="361" t="s">
        <v>501</v>
      </c>
      <c r="B339" s="361" t="s">
        <v>280</v>
      </c>
      <c r="C339" s="235">
        <v>0</v>
      </c>
      <c r="D339" s="235">
        <v>674602.09</v>
      </c>
      <c r="E339" s="235">
        <v>180221.84</v>
      </c>
      <c r="F339" s="235">
        <v>494380.25</v>
      </c>
      <c r="G339" s="235">
        <v>0</v>
      </c>
      <c r="H339" s="235">
        <v>494380.25</v>
      </c>
    </row>
    <row r="340" spans="1:8" x14ac:dyDescent="0.3">
      <c r="A340" s="361" t="s">
        <v>502</v>
      </c>
      <c r="B340" s="361" t="s">
        <v>253</v>
      </c>
      <c r="C340" s="235">
        <v>0</v>
      </c>
      <c r="D340" s="235">
        <v>19127723.969999999</v>
      </c>
      <c r="E340" s="235">
        <v>5110025.09</v>
      </c>
      <c r="F340" s="235">
        <v>14017698.880000001</v>
      </c>
      <c r="G340" s="235">
        <v>0</v>
      </c>
      <c r="H340" s="235">
        <v>14017698.880000001</v>
      </c>
    </row>
    <row r="341" spans="1:8" x14ac:dyDescent="0.3">
      <c r="A341" s="361" t="s">
        <v>503</v>
      </c>
      <c r="B341" s="361" t="s">
        <v>255</v>
      </c>
      <c r="C341" s="235">
        <v>0</v>
      </c>
      <c r="D341" s="235">
        <v>4382272.28</v>
      </c>
      <c r="E341" s="235">
        <v>1170736.33</v>
      </c>
      <c r="F341" s="235">
        <v>3211535.95</v>
      </c>
      <c r="G341" s="235">
        <v>0</v>
      </c>
      <c r="H341" s="235">
        <v>3211535.95</v>
      </c>
    </row>
    <row r="342" spans="1:8" x14ac:dyDescent="0.3">
      <c r="A342" s="361" t="s">
        <v>504</v>
      </c>
      <c r="B342" s="361" t="s">
        <v>257</v>
      </c>
      <c r="C342" s="235">
        <v>0</v>
      </c>
      <c r="D342" s="235">
        <v>1616562.83</v>
      </c>
      <c r="E342" s="235">
        <v>431869.29</v>
      </c>
      <c r="F342" s="235">
        <v>1184693.54</v>
      </c>
      <c r="G342" s="235">
        <v>0</v>
      </c>
      <c r="H342" s="235">
        <v>1184693.54</v>
      </c>
    </row>
    <row r="343" spans="1:8" x14ac:dyDescent="0.3">
      <c r="A343" s="361" t="s">
        <v>505</v>
      </c>
      <c r="B343" s="361" t="s">
        <v>291</v>
      </c>
      <c r="C343" s="235">
        <v>0</v>
      </c>
      <c r="D343" s="235">
        <v>363536.23</v>
      </c>
      <c r="E343" s="235">
        <v>97119.72</v>
      </c>
      <c r="F343" s="235">
        <v>266416.51</v>
      </c>
      <c r="G343" s="235">
        <v>0</v>
      </c>
      <c r="H343" s="235">
        <v>266416.51</v>
      </c>
    </row>
    <row r="344" spans="1:8" x14ac:dyDescent="0.3">
      <c r="A344" s="361" t="s">
        <v>506</v>
      </c>
      <c r="B344" s="361" t="s">
        <v>261</v>
      </c>
      <c r="C344" s="235">
        <v>0</v>
      </c>
      <c r="D344" s="235">
        <v>195515.61</v>
      </c>
      <c r="E344" s="235">
        <v>52232.54</v>
      </c>
      <c r="F344" s="235">
        <v>143283.07</v>
      </c>
      <c r="G344" s="235">
        <v>0</v>
      </c>
      <c r="H344" s="235">
        <v>143283.07</v>
      </c>
    </row>
    <row r="345" spans="1:8" x14ac:dyDescent="0.3">
      <c r="A345" s="361" t="s">
        <v>953</v>
      </c>
      <c r="B345" s="361" t="s">
        <v>954</v>
      </c>
      <c r="C345" s="235">
        <v>0</v>
      </c>
      <c r="D345" s="235">
        <v>108767.37</v>
      </c>
      <c r="E345" s="235">
        <v>55673.79</v>
      </c>
      <c r="F345" s="235">
        <v>53093.58</v>
      </c>
      <c r="G345" s="235">
        <v>0</v>
      </c>
      <c r="H345" s="235">
        <v>53093.58</v>
      </c>
    </row>
    <row r="346" spans="1:8" x14ac:dyDescent="0.3">
      <c r="A346" s="361" t="s">
        <v>507</v>
      </c>
      <c r="B346" s="361" t="s">
        <v>300</v>
      </c>
      <c r="C346" s="235">
        <v>0</v>
      </c>
      <c r="D346" s="235">
        <v>64277.91</v>
      </c>
      <c r="E346" s="235">
        <v>17172.02</v>
      </c>
      <c r="F346" s="235">
        <v>47105.89</v>
      </c>
      <c r="G346" s="235">
        <v>0</v>
      </c>
      <c r="H346" s="235">
        <v>47105.89</v>
      </c>
    </row>
    <row r="347" spans="1:8" x14ac:dyDescent="0.3">
      <c r="A347" s="361" t="s">
        <v>508</v>
      </c>
      <c r="B347" s="361" t="s">
        <v>304</v>
      </c>
      <c r="C347" s="235">
        <v>0</v>
      </c>
      <c r="D347" s="235">
        <v>106281.51</v>
      </c>
      <c r="E347" s="235">
        <v>28393.4</v>
      </c>
      <c r="F347" s="235">
        <v>77888.11</v>
      </c>
      <c r="G347" s="235">
        <v>0</v>
      </c>
      <c r="H347" s="235">
        <v>77888.11</v>
      </c>
    </row>
    <row r="348" spans="1:8" x14ac:dyDescent="0.3">
      <c r="A348" s="361" t="s">
        <v>509</v>
      </c>
      <c r="B348" s="361" t="s">
        <v>510</v>
      </c>
      <c r="C348" s="235">
        <v>0</v>
      </c>
      <c r="D348" s="235">
        <v>228206.58</v>
      </c>
      <c r="E348" s="235">
        <v>60966.03</v>
      </c>
      <c r="F348" s="235">
        <v>167240.54999999999</v>
      </c>
      <c r="G348" s="235">
        <v>0</v>
      </c>
      <c r="H348" s="235">
        <v>167240.54999999999</v>
      </c>
    </row>
    <row r="349" spans="1:8" x14ac:dyDescent="0.3">
      <c r="A349" s="361" t="s">
        <v>511</v>
      </c>
      <c r="B349" s="361" t="s">
        <v>270</v>
      </c>
      <c r="C349" s="235">
        <v>0</v>
      </c>
      <c r="D349" s="235">
        <v>219924.79</v>
      </c>
      <c r="E349" s="235">
        <v>64299.71</v>
      </c>
      <c r="F349" s="235">
        <v>155625.07999999999</v>
      </c>
      <c r="G349" s="235">
        <v>0</v>
      </c>
      <c r="H349" s="235">
        <v>155625.07999999999</v>
      </c>
    </row>
    <row r="350" spans="1:8" x14ac:dyDescent="0.3">
      <c r="A350" s="361" t="s">
        <v>512</v>
      </c>
      <c r="B350" s="361" t="s">
        <v>272</v>
      </c>
      <c r="C350" s="235">
        <v>0</v>
      </c>
      <c r="D350" s="235">
        <v>58537.51</v>
      </c>
      <c r="E350" s="235">
        <v>17331.79</v>
      </c>
      <c r="F350" s="235">
        <v>41205.72</v>
      </c>
      <c r="G350" s="235">
        <v>0</v>
      </c>
      <c r="H350" s="235">
        <v>41205.72</v>
      </c>
    </row>
    <row r="351" spans="1:8" x14ac:dyDescent="0.3">
      <c r="A351" s="361" t="s">
        <v>513</v>
      </c>
      <c r="B351" s="361" t="s">
        <v>261</v>
      </c>
      <c r="C351" s="235">
        <v>0</v>
      </c>
      <c r="D351" s="235">
        <v>1714.23</v>
      </c>
      <c r="E351" s="235">
        <v>457.96</v>
      </c>
      <c r="F351" s="235">
        <v>1256.27</v>
      </c>
      <c r="G351" s="235">
        <v>0</v>
      </c>
      <c r="H351" s="235">
        <v>1256.27</v>
      </c>
    </row>
    <row r="352" spans="1:8" x14ac:dyDescent="0.3">
      <c r="A352" s="361" t="s">
        <v>514</v>
      </c>
      <c r="B352" s="361" t="s">
        <v>515</v>
      </c>
      <c r="C352" s="235">
        <v>0</v>
      </c>
      <c r="D352" s="235">
        <v>850880.2</v>
      </c>
      <c r="E352" s="235">
        <v>230142.93</v>
      </c>
      <c r="F352" s="235">
        <v>620737.27</v>
      </c>
      <c r="G352" s="235">
        <v>0</v>
      </c>
      <c r="H352" s="235">
        <v>620737.27</v>
      </c>
    </row>
    <row r="353" spans="1:8" x14ac:dyDescent="0.3">
      <c r="A353" s="361" t="s">
        <v>516</v>
      </c>
      <c r="B353" s="361" t="s">
        <v>326</v>
      </c>
      <c r="C353" s="235">
        <v>0</v>
      </c>
      <c r="D353" s="235">
        <v>796167.54</v>
      </c>
      <c r="E353" s="235">
        <v>519676.75</v>
      </c>
      <c r="F353" s="235">
        <v>276490.78999999998</v>
      </c>
      <c r="G353" s="235">
        <v>0</v>
      </c>
      <c r="H353" s="235">
        <v>276490.78999999998</v>
      </c>
    </row>
    <row r="354" spans="1:8" x14ac:dyDescent="0.3">
      <c r="A354" s="361" t="s">
        <v>517</v>
      </c>
      <c r="B354" s="361" t="s">
        <v>518</v>
      </c>
      <c r="C354" s="235">
        <v>0</v>
      </c>
      <c r="D354" s="235">
        <v>213118.15</v>
      </c>
      <c r="E354" s="235">
        <v>58926.26</v>
      </c>
      <c r="F354" s="235">
        <v>154191.89000000001</v>
      </c>
      <c r="G354" s="235">
        <v>0</v>
      </c>
      <c r="H354" s="235">
        <v>154191.89000000001</v>
      </c>
    </row>
    <row r="355" spans="1:8" x14ac:dyDescent="0.3">
      <c r="A355" s="361" t="s">
        <v>519</v>
      </c>
      <c r="B355" s="361" t="s">
        <v>280</v>
      </c>
      <c r="C355" s="235">
        <v>0</v>
      </c>
      <c r="D355" s="235">
        <v>1482546.11</v>
      </c>
      <c r="E355" s="235">
        <v>440296.08</v>
      </c>
      <c r="F355" s="235">
        <v>1042250.03</v>
      </c>
      <c r="G355" s="235">
        <v>0</v>
      </c>
      <c r="H355" s="235">
        <v>1042250.03</v>
      </c>
    </row>
    <row r="356" spans="1:8" x14ac:dyDescent="0.3">
      <c r="A356" s="361" t="s">
        <v>520</v>
      </c>
      <c r="B356" s="361" t="s">
        <v>253</v>
      </c>
      <c r="C356" s="235">
        <v>0</v>
      </c>
      <c r="D356" s="235">
        <v>19708815.629999999</v>
      </c>
      <c r="E356" s="235">
        <v>5265265.3600000003</v>
      </c>
      <c r="F356" s="235">
        <v>14443550.27</v>
      </c>
      <c r="G356" s="235">
        <v>0</v>
      </c>
      <c r="H356" s="235">
        <v>14443550.27</v>
      </c>
    </row>
    <row r="357" spans="1:8" x14ac:dyDescent="0.3">
      <c r="A357" s="361" t="s">
        <v>521</v>
      </c>
      <c r="B357" s="361" t="s">
        <v>255</v>
      </c>
      <c r="C357" s="235">
        <v>0</v>
      </c>
      <c r="D357" s="235">
        <v>4320453.93</v>
      </c>
      <c r="E357" s="235">
        <v>1154221.3799999999</v>
      </c>
      <c r="F357" s="235">
        <v>3166232.55</v>
      </c>
      <c r="G357" s="235">
        <v>0</v>
      </c>
      <c r="H357" s="235">
        <v>3166232.55</v>
      </c>
    </row>
    <row r="358" spans="1:8" x14ac:dyDescent="0.3">
      <c r="A358" s="361" t="s">
        <v>522</v>
      </c>
      <c r="B358" s="361" t="s">
        <v>257</v>
      </c>
      <c r="C358" s="235">
        <v>0</v>
      </c>
      <c r="D358" s="235">
        <v>1480401.89</v>
      </c>
      <c r="E358" s="235">
        <v>395493.52</v>
      </c>
      <c r="F358" s="235">
        <v>1084908.3700000001</v>
      </c>
      <c r="G358" s="235">
        <v>0</v>
      </c>
      <c r="H358" s="235">
        <v>1084908.3700000001</v>
      </c>
    </row>
    <row r="359" spans="1:8" x14ac:dyDescent="0.3">
      <c r="A359" s="361" t="s">
        <v>523</v>
      </c>
      <c r="B359" s="361" t="s">
        <v>291</v>
      </c>
      <c r="C359" s="235">
        <v>0</v>
      </c>
      <c r="D359" s="235">
        <v>352892.17</v>
      </c>
      <c r="E359" s="235">
        <v>94276.13</v>
      </c>
      <c r="F359" s="235">
        <v>258616.04</v>
      </c>
      <c r="G359" s="235">
        <v>0</v>
      </c>
      <c r="H359" s="235">
        <v>258616.04</v>
      </c>
    </row>
    <row r="360" spans="1:8" x14ac:dyDescent="0.3">
      <c r="A360" s="361" t="s">
        <v>524</v>
      </c>
      <c r="B360" s="361" t="s">
        <v>261</v>
      </c>
      <c r="C360" s="235">
        <v>0</v>
      </c>
      <c r="D360" s="235">
        <v>200391.52</v>
      </c>
      <c r="E360" s="235">
        <v>53535.16</v>
      </c>
      <c r="F360" s="235">
        <v>146856.35999999999</v>
      </c>
      <c r="G360" s="235">
        <v>0</v>
      </c>
      <c r="H360" s="235">
        <v>146856.35999999999</v>
      </c>
    </row>
    <row r="361" spans="1:8" x14ac:dyDescent="0.3">
      <c r="A361" s="361" t="s">
        <v>525</v>
      </c>
      <c r="B361" s="361" t="s">
        <v>263</v>
      </c>
      <c r="C361" s="235">
        <v>0</v>
      </c>
      <c r="D361" s="235">
        <v>146982.14000000001</v>
      </c>
      <c r="E361" s="235">
        <v>39266.69</v>
      </c>
      <c r="F361" s="235">
        <v>107715.45</v>
      </c>
      <c r="G361" s="235">
        <v>0</v>
      </c>
      <c r="H361" s="235">
        <v>107715.45</v>
      </c>
    </row>
    <row r="362" spans="1:8" x14ac:dyDescent="0.3">
      <c r="A362" s="361" t="s">
        <v>526</v>
      </c>
      <c r="B362" s="361" t="s">
        <v>300</v>
      </c>
      <c r="C362" s="235">
        <v>0</v>
      </c>
      <c r="D362" s="235">
        <v>125440.47</v>
      </c>
      <c r="E362" s="235">
        <v>33511.769999999997</v>
      </c>
      <c r="F362" s="235">
        <v>91928.7</v>
      </c>
      <c r="G362" s="235">
        <v>0</v>
      </c>
      <c r="H362" s="235">
        <v>91928.7</v>
      </c>
    </row>
    <row r="363" spans="1:8" x14ac:dyDescent="0.3">
      <c r="A363" s="361" t="s">
        <v>527</v>
      </c>
      <c r="B363" s="361" t="s">
        <v>304</v>
      </c>
      <c r="C363" s="235">
        <v>0</v>
      </c>
      <c r="D363" s="235">
        <v>318840.62</v>
      </c>
      <c r="E363" s="235">
        <v>85179.17</v>
      </c>
      <c r="F363" s="235">
        <v>233661.45</v>
      </c>
      <c r="G363" s="235">
        <v>0</v>
      </c>
      <c r="H363" s="235">
        <v>233661.45</v>
      </c>
    </row>
    <row r="364" spans="1:8" x14ac:dyDescent="0.3">
      <c r="A364" s="361" t="s">
        <v>528</v>
      </c>
      <c r="B364" s="361" t="s">
        <v>479</v>
      </c>
      <c r="C364" s="235">
        <v>0</v>
      </c>
      <c r="D364" s="235">
        <v>1499693.31</v>
      </c>
      <c r="E364" s="235">
        <v>400647.27</v>
      </c>
      <c r="F364" s="235">
        <v>1099046.04</v>
      </c>
      <c r="G364" s="235">
        <v>0</v>
      </c>
      <c r="H364" s="235">
        <v>1099046.04</v>
      </c>
    </row>
    <row r="365" spans="1:8" x14ac:dyDescent="0.3">
      <c r="A365" s="361" t="s">
        <v>529</v>
      </c>
      <c r="B365" s="361" t="s">
        <v>270</v>
      </c>
      <c r="C365" s="235">
        <v>0</v>
      </c>
      <c r="D365" s="235">
        <v>2199223.7200000002</v>
      </c>
      <c r="E365" s="235">
        <v>642992.86</v>
      </c>
      <c r="F365" s="235">
        <v>1556230.86</v>
      </c>
      <c r="G365" s="235">
        <v>0</v>
      </c>
      <c r="H365" s="235">
        <v>1556230.86</v>
      </c>
    </row>
    <row r="366" spans="1:8" x14ac:dyDescent="0.3">
      <c r="A366" s="361" t="s">
        <v>530</v>
      </c>
      <c r="B366" s="361" t="s">
        <v>272</v>
      </c>
      <c r="C366" s="235">
        <v>0</v>
      </c>
      <c r="D366" s="235">
        <v>204407.67</v>
      </c>
      <c r="E366" s="235">
        <v>59706.57</v>
      </c>
      <c r="F366" s="235">
        <v>144701.1</v>
      </c>
      <c r="G366" s="235">
        <v>0</v>
      </c>
      <c r="H366" s="235">
        <v>144701.1</v>
      </c>
    </row>
    <row r="367" spans="1:8" x14ac:dyDescent="0.3">
      <c r="A367" s="361" t="s">
        <v>531</v>
      </c>
      <c r="B367" s="361" t="s">
        <v>422</v>
      </c>
      <c r="C367" s="235">
        <v>0</v>
      </c>
      <c r="D367" s="235">
        <v>938611.66</v>
      </c>
      <c r="E367" s="235">
        <v>306225.21999999997</v>
      </c>
      <c r="F367" s="235">
        <v>632386.43999999994</v>
      </c>
      <c r="G367" s="235">
        <v>0</v>
      </c>
      <c r="H367" s="235">
        <v>632386.43999999994</v>
      </c>
    </row>
    <row r="368" spans="1:8" x14ac:dyDescent="0.3">
      <c r="A368" s="361" t="s">
        <v>532</v>
      </c>
      <c r="B368" s="361" t="s">
        <v>424</v>
      </c>
      <c r="C368" s="235">
        <v>0</v>
      </c>
      <c r="D368" s="235">
        <v>858124.34</v>
      </c>
      <c r="E368" s="235">
        <v>229250.32</v>
      </c>
      <c r="F368" s="235">
        <v>628874.02</v>
      </c>
      <c r="G368" s="235">
        <v>0</v>
      </c>
      <c r="H368" s="235">
        <v>628874.02</v>
      </c>
    </row>
    <row r="369" spans="1:8" x14ac:dyDescent="0.3">
      <c r="A369" s="361" t="s">
        <v>533</v>
      </c>
      <c r="B369" s="361" t="s">
        <v>534</v>
      </c>
      <c r="C369" s="235">
        <v>0</v>
      </c>
      <c r="D369" s="235">
        <v>404899.51</v>
      </c>
      <c r="E369" s="235">
        <v>108170.04</v>
      </c>
      <c r="F369" s="235">
        <v>296729.46999999997</v>
      </c>
      <c r="G369" s="235">
        <v>0</v>
      </c>
      <c r="H369" s="235">
        <v>296729.46999999997</v>
      </c>
    </row>
    <row r="370" spans="1:8" x14ac:dyDescent="0.3">
      <c r="A370" s="361" t="s">
        <v>535</v>
      </c>
      <c r="B370" s="361" t="s">
        <v>316</v>
      </c>
      <c r="C370" s="235">
        <v>0</v>
      </c>
      <c r="D370" s="235">
        <v>33320.33</v>
      </c>
      <c r="E370" s="235">
        <v>8901.6200000000008</v>
      </c>
      <c r="F370" s="235">
        <v>24418.71</v>
      </c>
      <c r="G370" s="235">
        <v>0</v>
      </c>
      <c r="H370" s="235">
        <v>24418.71</v>
      </c>
    </row>
    <row r="371" spans="1:8" x14ac:dyDescent="0.3">
      <c r="A371" s="361" t="s">
        <v>536</v>
      </c>
      <c r="B371" s="361" t="s">
        <v>955</v>
      </c>
      <c r="C371" s="235">
        <v>0</v>
      </c>
      <c r="D371" s="235">
        <v>2332071.3199999998</v>
      </c>
      <c r="E371" s="235">
        <v>632973.66</v>
      </c>
      <c r="F371" s="235">
        <v>1699097.66</v>
      </c>
      <c r="G371" s="235">
        <v>0</v>
      </c>
      <c r="H371" s="235">
        <v>1699097.66</v>
      </c>
    </row>
    <row r="372" spans="1:8" x14ac:dyDescent="0.3">
      <c r="A372" s="361" t="s">
        <v>537</v>
      </c>
      <c r="B372" s="361" t="s">
        <v>538</v>
      </c>
      <c r="C372" s="235">
        <v>0</v>
      </c>
      <c r="D372" s="235">
        <v>1081470.3600000001</v>
      </c>
      <c r="E372" s="235">
        <v>288917.84000000003</v>
      </c>
      <c r="F372" s="235">
        <v>792552.52</v>
      </c>
      <c r="G372" s="235">
        <v>0</v>
      </c>
      <c r="H372" s="235">
        <v>792552.52</v>
      </c>
    </row>
    <row r="373" spans="1:8" x14ac:dyDescent="0.3">
      <c r="A373" s="361" t="s">
        <v>539</v>
      </c>
      <c r="B373" s="361" t="s">
        <v>326</v>
      </c>
      <c r="C373" s="235">
        <v>0</v>
      </c>
      <c r="D373" s="235">
        <v>5451036.5</v>
      </c>
      <c r="E373" s="235">
        <v>3228574.96</v>
      </c>
      <c r="F373" s="235">
        <v>2222461.54</v>
      </c>
      <c r="G373" s="235">
        <v>0</v>
      </c>
      <c r="H373" s="235">
        <v>2222461.54</v>
      </c>
    </row>
    <row r="374" spans="1:8" x14ac:dyDescent="0.3">
      <c r="A374" s="361" t="s">
        <v>540</v>
      </c>
      <c r="B374" s="361" t="s">
        <v>328</v>
      </c>
      <c r="C374" s="235">
        <v>0</v>
      </c>
      <c r="D374" s="235">
        <v>535612.05000000005</v>
      </c>
      <c r="E374" s="235">
        <v>143090.26</v>
      </c>
      <c r="F374" s="235">
        <v>392521.79</v>
      </c>
      <c r="G374" s="235">
        <v>0</v>
      </c>
      <c r="H374" s="235">
        <v>392521.79</v>
      </c>
    </row>
    <row r="375" spans="1:8" x14ac:dyDescent="0.3">
      <c r="A375" s="361" t="s">
        <v>541</v>
      </c>
      <c r="B375" s="361" t="s">
        <v>518</v>
      </c>
      <c r="C375" s="235">
        <v>0</v>
      </c>
      <c r="D375" s="235">
        <v>106556.35</v>
      </c>
      <c r="E375" s="235">
        <v>29462.11</v>
      </c>
      <c r="F375" s="235">
        <v>77094.240000000005</v>
      </c>
      <c r="G375" s="235">
        <v>0</v>
      </c>
      <c r="H375" s="235">
        <v>77094.240000000005</v>
      </c>
    </row>
    <row r="376" spans="1:8" x14ac:dyDescent="0.3">
      <c r="A376" s="361" t="s">
        <v>542</v>
      </c>
      <c r="B376" s="361" t="s">
        <v>543</v>
      </c>
      <c r="C376" s="235">
        <v>0</v>
      </c>
      <c r="D376" s="235">
        <v>775642.03</v>
      </c>
      <c r="E376" s="235">
        <v>207214.94</v>
      </c>
      <c r="F376" s="235">
        <v>568427.09</v>
      </c>
      <c r="G376" s="235">
        <v>0</v>
      </c>
      <c r="H376" s="235">
        <v>568427.09</v>
      </c>
    </row>
    <row r="377" spans="1:8" x14ac:dyDescent="0.3">
      <c r="A377" s="361" t="s">
        <v>956</v>
      </c>
      <c r="B377" s="361" t="s">
        <v>957</v>
      </c>
      <c r="C377" s="235">
        <v>0</v>
      </c>
      <c r="D377" s="235">
        <v>1211270.1299999999</v>
      </c>
      <c r="E377" s="235">
        <v>323594.21000000002</v>
      </c>
      <c r="F377" s="235">
        <v>887675.92</v>
      </c>
      <c r="G377" s="235">
        <v>0</v>
      </c>
      <c r="H377" s="235">
        <v>887675.92</v>
      </c>
    </row>
    <row r="378" spans="1:8" x14ac:dyDescent="0.3">
      <c r="A378" s="361" t="s">
        <v>544</v>
      </c>
      <c r="B378" s="361" t="s">
        <v>372</v>
      </c>
      <c r="C378" s="235">
        <v>0</v>
      </c>
      <c r="D378" s="235">
        <v>21934771.039999999</v>
      </c>
      <c r="E378" s="235">
        <v>5859935.5899999999</v>
      </c>
      <c r="F378" s="235">
        <v>16074835.449999999</v>
      </c>
      <c r="G378" s="235">
        <v>0</v>
      </c>
      <c r="H378" s="235">
        <v>16074835.449999999</v>
      </c>
    </row>
    <row r="379" spans="1:8" x14ac:dyDescent="0.3">
      <c r="A379" s="361" t="s">
        <v>545</v>
      </c>
      <c r="B379" s="361" t="s">
        <v>546</v>
      </c>
      <c r="C379" s="235">
        <v>0</v>
      </c>
      <c r="D379" s="235">
        <v>313593.69</v>
      </c>
      <c r="E379" s="235">
        <v>83777.429999999993</v>
      </c>
      <c r="F379" s="235">
        <v>229816.26</v>
      </c>
      <c r="G379" s="235">
        <v>0</v>
      </c>
      <c r="H379" s="235">
        <v>229816.26</v>
      </c>
    </row>
    <row r="380" spans="1:8" x14ac:dyDescent="0.3">
      <c r="A380" s="361" t="s">
        <v>547</v>
      </c>
      <c r="B380" s="361" t="s">
        <v>548</v>
      </c>
      <c r="C380" s="235">
        <v>0</v>
      </c>
      <c r="D380" s="235">
        <v>530424.16</v>
      </c>
      <c r="E380" s="235">
        <v>141704.29999999999</v>
      </c>
      <c r="F380" s="235">
        <v>388719.86</v>
      </c>
      <c r="G380" s="235">
        <v>0</v>
      </c>
      <c r="H380" s="235">
        <v>388719.86</v>
      </c>
    </row>
    <row r="381" spans="1:8" x14ac:dyDescent="0.3">
      <c r="A381" s="361" t="s">
        <v>549</v>
      </c>
      <c r="B381" s="361" t="s">
        <v>550</v>
      </c>
      <c r="C381" s="235">
        <v>0</v>
      </c>
      <c r="D381" s="235">
        <v>300200</v>
      </c>
      <c r="E381" s="235">
        <v>80199.27</v>
      </c>
      <c r="F381" s="235">
        <v>220000.73</v>
      </c>
      <c r="G381" s="235">
        <v>0</v>
      </c>
      <c r="H381" s="235">
        <v>220000.73</v>
      </c>
    </row>
    <row r="382" spans="1:8" x14ac:dyDescent="0.3">
      <c r="A382" s="361" t="s">
        <v>551</v>
      </c>
      <c r="B382" s="361" t="s">
        <v>552</v>
      </c>
      <c r="C382" s="235">
        <v>0</v>
      </c>
      <c r="D382" s="235">
        <v>24510.16</v>
      </c>
      <c r="E382" s="235">
        <v>6547.96</v>
      </c>
      <c r="F382" s="235">
        <v>17962.2</v>
      </c>
      <c r="G382" s="235">
        <v>0</v>
      </c>
      <c r="H382" s="235">
        <v>17962.2</v>
      </c>
    </row>
    <row r="383" spans="1:8" x14ac:dyDescent="0.3">
      <c r="A383" s="361" t="s">
        <v>553</v>
      </c>
      <c r="B383" s="361" t="s">
        <v>554</v>
      </c>
      <c r="C383" s="235">
        <v>0</v>
      </c>
      <c r="D383" s="235">
        <v>5332419.9400000004</v>
      </c>
      <c r="E383" s="235">
        <v>1424570.94</v>
      </c>
      <c r="F383" s="235">
        <v>3907849</v>
      </c>
      <c r="G383" s="235">
        <v>0</v>
      </c>
      <c r="H383" s="235">
        <v>3907849</v>
      </c>
    </row>
    <row r="384" spans="1:8" x14ac:dyDescent="0.3">
      <c r="A384" s="361" t="s">
        <v>555</v>
      </c>
      <c r="B384" s="361" t="s">
        <v>556</v>
      </c>
      <c r="C384" s="235">
        <v>0</v>
      </c>
      <c r="D384" s="235">
        <v>1868101.69</v>
      </c>
      <c r="E384" s="235">
        <v>513622.95</v>
      </c>
      <c r="F384" s="235">
        <v>1354478.74</v>
      </c>
      <c r="G384" s="235">
        <v>0</v>
      </c>
      <c r="H384" s="235">
        <v>1354478.74</v>
      </c>
    </row>
    <row r="385" spans="1:8" x14ac:dyDescent="0.3">
      <c r="A385" s="361" t="s">
        <v>557</v>
      </c>
      <c r="B385" s="361" t="s">
        <v>351</v>
      </c>
      <c r="C385" s="235">
        <v>0</v>
      </c>
      <c r="D385" s="235">
        <v>23622996.329999998</v>
      </c>
      <c r="E385" s="235">
        <v>6403604.6500000004</v>
      </c>
      <c r="F385" s="235">
        <v>17219391.68</v>
      </c>
      <c r="G385" s="235">
        <v>0</v>
      </c>
      <c r="H385" s="235">
        <v>17219391.68</v>
      </c>
    </row>
    <row r="386" spans="1:8" x14ac:dyDescent="0.3">
      <c r="A386" s="361" t="s">
        <v>1146</v>
      </c>
      <c r="B386" s="361" t="s">
        <v>357</v>
      </c>
      <c r="C386" s="235">
        <v>0</v>
      </c>
      <c r="D386" s="235">
        <v>4597.41</v>
      </c>
      <c r="E386" s="235">
        <v>1228.21</v>
      </c>
      <c r="F386" s="235">
        <v>3369.2</v>
      </c>
      <c r="G386" s="235">
        <v>0</v>
      </c>
      <c r="H386" s="235">
        <v>3369.2</v>
      </c>
    </row>
    <row r="387" spans="1:8" x14ac:dyDescent="0.3">
      <c r="A387" s="361" t="s">
        <v>558</v>
      </c>
      <c r="B387" s="361" t="s">
        <v>253</v>
      </c>
      <c r="C387" s="235">
        <v>0</v>
      </c>
      <c r="D387" s="235">
        <v>2866568.26</v>
      </c>
      <c r="E387" s="235">
        <v>765811.75</v>
      </c>
      <c r="F387" s="235">
        <v>2100756.5099999998</v>
      </c>
      <c r="G387" s="235">
        <v>0</v>
      </c>
      <c r="H387" s="235">
        <v>2100756.5099999998</v>
      </c>
    </row>
    <row r="388" spans="1:8" x14ac:dyDescent="0.3">
      <c r="A388" s="361" t="s">
        <v>559</v>
      </c>
      <c r="B388" s="361" t="s">
        <v>255</v>
      </c>
      <c r="C388" s="235">
        <v>0</v>
      </c>
      <c r="D388" s="235">
        <v>646889.85</v>
      </c>
      <c r="E388" s="235">
        <v>172818.44</v>
      </c>
      <c r="F388" s="235">
        <v>474071.41</v>
      </c>
      <c r="G388" s="235">
        <v>0</v>
      </c>
      <c r="H388" s="235">
        <v>474071.41</v>
      </c>
    </row>
    <row r="389" spans="1:8" x14ac:dyDescent="0.3">
      <c r="A389" s="361" t="s">
        <v>560</v>
      </c>
      <c r="B389" s="361" t="s">
        <v>257</v>
      </c>
      <c r="C389" s="235">
        <v>0</v>
      </c>
      <c r="D389" s="235">
        <v>166174.68</v>
      </c>
      <c r="E389" s="235">
        <v>44394.03</v>
      </c>
      <c r="F389" s="235">
        <v>121780.65</v>
      </c>
      <c r="G389" s="235">
        <v>0</v>
      </c>
      <c r="H389" s="235">
        <v>121780.65</v>
      </c>
    </row>
    <row r="390" spans="1:8" x14ac:dyDescent="0.3">
      <c r="A390" s="361" t="s">
        <v>1147</v>
      </c>
      <c r="B390" s="361" t="s">
        <v>291</v>
      </c>
      <c r="C390" s="235">
        <v>0</v>
      </c>
      <c r="D390" s="235">
        <v>63832.14</v>
      </c>
      <c r="E390" s="235">
        <v>17052.939999999999</v>
      </c>
      <c r="F390" s="235">
        <v>46779.199999999997</v>
      </c>
      <c r="G390" s="235">
        <v>0</v>
      </c>
      <c r="H390" s="235">
        <v>46779.199999999997</v>
      </c>
    </row>
    <row r="391" spans="1:8" x14ac:dyDescent="0.3">
      <c r="A391" s="361" t="s">
        <v>561</v>
      </c>
      <c r="B391" s="361" t="s">
        <v>261</v>
      </c>
      <c r="C391" s="235">
        <v>0</v>
      </c>
      <c r="D391" s="235">
        <v>30483.3</v>
      </c>
      <c r="E391" s="235">
        <v>8143.7</v>
      </c>
      <c r="F391" s="235">
        <v>22339.599999999999</v>
      </c>
      <c r="G391" s="235">
        <v>0</v>
      </c>
      <c r="H391" s="235">
        <v>22339.599999999999</v>
      </c>
    </row>
    <row r="392" spans="1:8" x14ac:dyDescent="0.3">
      <c r="A392" s="361" t="s">
        <v>958</v>
      </c>
      <c r="B392" s="361" t="s">
        <v>263</v>
      </c>
      <c r="C392" s="235">
        <v>0</v>
      </c>
      <c r="D392" s="235">
        <v>24150.55</v>
      </c>
      <c r="E392" s="235">
        <v>6451.89</v>
      </c>
      <c r="F392" s="235">
        <v>17698.66</v>
      </c>
      <c r="G392" s="235">
        <v>0</v>
      </c>
      <c r="H392" s="235">
        <v>17698.66</v>
      </c>
    </row>
    <row r="393" spans="1:8" x14ac:dyDescent="0.3">
      <c r="A393" s="361" t="s">
        <v>1148</v>
      </c>
      <c r="B393" s="361" t="s">
        <v>300</v>
      </c>
      <c r="C393" s="235">
        <v>0</v>
      </c>
      <c r="D393" s="235">
        <v>13858.37</v>
      </c>
      <c r="E393" s="235">
        <v>3702.3</v>
      </c>
      <c r="F393" s="235">
        <v>10156.07</v>
      </c>
      <c r="G393" s="235">
        <v>0</v>
      </c>
      <c r="H393" s="235">
        <v>10156.07</v>
      </c>
    </row>
    <row r="394" spans="1:8" x14ac:dyDescent="0.3">
      <c r="A394" s="361" t="s">
        <v>1149</v>
      </c>
      <c r="B394" s="361" t="s">
        <v>1150</v>
      </c>
      <c r="C394" s="235">
        <v>0</v>
      </c>
      <c r="D394" s="235">
        <v>758925.41</v>
      </c>
      <c r="E394" s="235">
        <v>202749.05</v>
      </c>
      <c r="F394" s="235">
        <v>556176.36</v>
      </c>
      <c r="G394" s="235">
        <v>0</v>
      </c>
      <c r="H394" s="235">
        <v>556176.36</v>
      </c>
    </row>
    <row r="395" spans="1:8" x14ac:dyDescent="0.3">
      <c r="A395" s="361" t="s">
        <v>562</v>
      </c>
      <c r="B395" s="361" t="s">
        <v>479</v>
      </c>
      <c r="C395" s="235">
        <v>0</v>
      </c>
      <c r="D395" s="235">
        <v>701460.64</v>
      </c>
      <c r="E395" s="235">
        <v>187397.18</v>
      </c>
      <c r="F395" s="235">
        <v>514063.46</v>
      </c>
      <c r="G395" s="235">
        <v>0</v>
      </c>
      <c r="H395" s="235">
        <v>514063.46</v>
      </c>
    </row>
    <row r="396" spans="1:8" x14ac:dyDescent="0.3">
      <c r="A396" s="361" t="s">
        <v>1151</v>
      </c>
      <c r="B396" s="361" t="s">
        <v>1152</v>
      </c>
      <c r="C396" s="235">
        <v>0</v>
      </c>
      <c r="D396" s="235">
        <v>127473.78</v>
      </c>
      <c r="E396" s="235">
        <v>34054.980000000003</v>
      </c>
      <c r="F396" s="235">
        <v>93418.8</v>
      </c>
      <c r="G396" s="235">
        <v>0</v>
      </c>
      <c r="H396" s="235">
        <v>93418.8</v>
      </c>
    </row>
    <row r="397" spans="1:8" x14ac:dyDescent="0.3">
      <c r="A397" s="361" t="s">
        <v>563</v>
      </c>
      <c r="B397" s="361" t="s">
        <v>270</v>
      </c>
      <c r="C397" s="235">
        <v>0</v>
      </c>
      <c r="D397" s="235">
        <v>219924.79</v>
      </c>
      <c r="E397" s="235">
        <v>64299.71</v>
      </c>
      <c r="F397" s="235">
        <v>155625.07999999999</v>
      </c>
      <c r="G397" s="235">
        <v>0</v>
      </c>
      <c r="H397" s="235">
        <v>155625.07999999999</v>
      </c>
    </row>
    <row r="398" spans="1:8" x14ac:dyDescent="0.3">
      <c r="A398" s="361" t="s">
        <v>564</v>
      </c>
      <c r="B398" s="361" t="s">
        <v>326</v>
      </c>
      <c r="C398" s="235">
        <v>0</v>
      </c>
      <c r="D398" s="235">
        <v>102389.33</v>
      </c>
      <c r="E398" s="235">
        <v>60768.02</v>
      </c>
      <c r="F398" s="235">
        <v>41621.31</v>
      </c>
      <c r="G398" s="235">
        <v>0</v>
      </c>
      <c r="H398" s="235">
        <v>41621.31</v>
      </c>
    </row>
    <row r="399" spans="1:8" x14ac:dyDescent="0.3">
      <c r="A399" s="361" t="s">
        <v>565</v>
      </c>
      <c r="B399" s="361" t="s">
        <v>328</v>
      </c>
      <c r="C399" s="235">
        <v>0</v>
      </c>
      <c r="D399" s="235">
        <v>563145.15</v>
      </c>
      <c r="E399" s="235">
        <v>246512.55</v>
      </c>
      <c r="F399" s="235">
        <v>316632.59999999998</v>
      </c>
      <c r="G399" s="235">
        <v>0</v>
      </c>
      <c r="H399" s="235">
        <v>316632.59999999998</v>
      </c>
    </row>
    <row r="400" spans="1:8" x14ac:dyDescent="0.3">
      <c r="A400" s="361" t="s">
        <v>566</v>
      </c>
      <c r="B400" s="361" t="s">
        <v>518</v>
      </c>
      <c r="C400" s="235">
        <v>0</v>
      </c>
      <c r="D400" s="235">
        <v>639347.88</v>
      </c>
      <c r="E400" s="235">
        <v>176776.28</v>
      </c>
      <c r="F400" s="235">
        <v>462571.6</v>
      </c>
      <c r="G400" s="235">
        <v>0</v>
      </c>
      <c r="H400" s="235">
        <v>462571.6</v>
      </c>
    </row>
    <row r="401" spans="1:8" x14ac:dyDescent="0.3">
      <c r="A401" s="361" t="s">
        <v>1153</v>
      </c>
      <c r="B401" s="361" t="s">
        <v>1154</v>
      </c>
      <c r="C401" s="235">
        <v>0</v>
      </c>
      <c r="D401" s="235">
        <v>433987.17</v>
      </c>
      <c r="E401" s="235">
        <v>115940.89</v>
      </c>
      <c r="F401" s="235">
        <v>318046.28000000003</v>
      </c>
      <c r="G401" s="235">
        <v>0</v>
      </c>
      <c r="H401" s="235">
        <v>318046.28000000003</v>
      </c>
    </row>
    <row r="402" spans="1:8" x14ac:dyDescent="0.3">
      <c r="A402" s="361" t="s">
        <v>567</v>
      </c>
      <c r="B402" s="361" t="s">
        <v>253</v>
      </c>
      <c r="C402" s="235">
        <v>0</v>
      </c>
      <c r="D402" s="235">
        <v>9549566.0500000007</v>
      </c>
      <c r="E402" s="235">
        <v>2551193.35</v>
      </c>
      <c r="F402" s="235">
        <v>6998372.7000000002</v>
      </c>
      <c r="G402" s="235">
        <v>0</v>
      </c>
      <c r="H402" s="235">
        <v>6998372.7000000002</v>
      </c>
    </row>
    <row r="403" spans="1:8" x14ac:dyDescent="0.3">
      <c r="A403" s="361" t="s">
        <v>568</v>
      </c>
      <c r="B403" s="361" t="s">
        <v>255</v>
      </c>
      <c r="C403" s="235">
        <v>0</v>
      </c>
      <c r="D403" s="235">
        <v>2104127</v>
      </c>
      <c r="E403" s="235">
        <v>562123.43000000005</v>
      </c>
      <c r="F403" s="235">
        <v>1542003.57</v>
      </c>
      <c r="G403" s="235">
        <v>0</v>
      </c>
      <c r="H403" s="235">
        <v>1542003.57</v>
      </c>
    </row>
    <row r="404" spans="1:8" x14ac:dyDescent="0.3">
      <c r="A404" s="361" t="s">
        <v>569</v>
      </c>
      <c r="B404" s="361" t="s">
        <v>257</v>
      </c>
      <c r="C404" s="235">
        <v>0</v>
      </c>
      <c r="D404" s="235">
        <v>773401.77</v>
      </c>
      <c r="E404" s="235">
        <v>206616.45</v>
      </c>
      <c r="F404" s="235">
        <v>566785.31999999995</v>
      </c>
      <c r="G404" s="235">
        <v>0</v>
      </c>
      <c r="H404" s="235">
        <v>566785.31999999995</v>
      </c>
    </row>
    <row r="405" spans="1:8" x14ac:dyDescent="0.3">
      <c r="A405" s="361" t="s">
        <v>570</v>
      </c>
      <c r="B405" s="361" t="s">
        <v>291</v>
      </c>
      <c r="C405" s="235">
        <v>0</v>
      </c>
      <c r="D405" s="235">
        <v>180632.35</v>
      </c>
      <c r="E405" s="235">
        <v>48256.44</v>
      </c>
      <c r="F405" s="235">
        <v>132375.91</v>
      </c>
      <c r="G405" s="235">
        <v>0</v>
      </c>
      <c r="H405" s="235">
        <v>132375.91</v>
      </c>
    </row>
    <row r="406" spans="1:8" x14ac:dyDescent="0.3">
      <c r="A406" s="361" t="s">
        <v>571</v>
      </c>
      <c r="B406" s="361" t="s">
        <v>261</v>
      </c>
      <c r="C406" s="235">
        <v>0</v>
      </c>
      <c r="D406" s="235">
        <v>95490.67</v>
      </c>
      <c r="E406" s="235">
        <v>25510.6</v>
      </c>
      <c r="F406" s="235">
        <v>69980.070000000007</v>
      </c>
      <c r="G406" s="235">
        <v>0</v>
      </c>
      <c r="H406" s="235">
        <v>69980.070000000007</v>
      </c>
    </row>
    <row r="407" spans="1:8" x14ac:dyDescent="0.3">
      <c r="A407" s="361" t="s">
        <v>572</v>
      </c>
      <c r="B407" s="361" t="s">
        <v>263</v>
      </c>
      <c r="C407" s="235">
        <v>0</v>
      </c>
      <c r="D407" s="235">
        <v>24146.97</v>
      </c>
      <c r="E407" s="235">
        <v>6450.93</v>
      </c>
      <c r="F407" s="235">
        <v>17696.04</v>
      </c>
      <c r="G407" s="235">
        <v>0</v>
      </c>
      <c r="H407" s="235">
        <v>17696.04</v>
      </c>
    </row>
    <row r="408" spans="1:8" x14ac:dyDescent="0.3">
      <c r="A408" s="361" t="s">
        <v>573</v>
      </c>
      <c r="B408" s="361" t="s">
        <v>300</v>
      </c>
      <c r="C408" s="235">
        <v>0</v>
      </c>
      <c r="D408" s="235">
        <v>73533.84</v>
      </c>
      <c r="E408" s="235">
        <v>19644.77</v>
      </c>
      <c r="F408" s="235">
        <v>53889.07</v>
      </c>
      <c r="G408" s="235">
        <v>0</v>
      </c>
      <c r="H408" s="235">
        <v>53889.07</v>
      </c>
    </row>
    <row r="409" spans="1:8" x14ac:dyDescent="0.3">
      <c r="A409" s="361" t="s">
        <v>959</v>
      </c>
      <c r="B409" s="361" t="s">
        <v>304</v>
      </c>
      <c r="C409" s="235">
        <v>0</v>
      </c>
      <c r="D409" s="235">
        <v>53140.39</v>
      </c>
      <c r="E409" s="235">
        <v>14196.6</v>
      </c>
      <c r="F409" s="235">
        <v>38943.79</v>
      </c>
      <c r="G409" s="235">
        <v>0</v>
      </c>
      <c r="H409" s="235">
        <v>38943.79</v>
      </c>
    </row>
    <row r="410" spans="1:8" x14ac:dyDescent="0.3">
      <c r="A410" s="361" t="s">
        <v>574</v>
      </c>
      <c r="B410" s="361" t="s">
        <v>479</v>
      </c>
      <c r="C410" s="235">
        <v>0</v>
      </c>
      <c r="D410" s="235">
        <v>382118.82</v>
      </c>
      <c r="E410" s="235">
        <v>102084.11</v>
      </c>
      <c r="F410" s="235">
        <v>280034.71000000002</v>
      </c>
      <c r="G410" s="235">
        <v>0</v>
      </c>
      <c r="H410" s="235">
        <v>280034.71000000002</v>
      </c>
    </row>
    <row r="411" spans="1:8" x14ac:dyDescent="0.3">
      <c r="A411" s="361" t="s">
        <v>575</v>
      </c>
      <c r="B411" s="361" t="s">
        <v>270</v>
      </c>
      <c r="C411" s="235">
        <v>0</v>
      </c>
      <c r="D411" s="235">
        <v>1209577.76</v>
      </c>
      <c r="E411" s="235">
        <v>353647.59</v>
      </c>
      <c r="F411" s="235">
        <v>855930.17</v>
      </c>
      <c r="G411" s="235">
        <v>0</v>
      </c>
      <c r="H411" s="235">
        <v>855930.17</v>
      </c>
    </row>
    <row r="412" spans="1:8" x14ac:dyDescent="0.3">
      <c r="A412" s="361" t="s">
        <v>576</v>
      </c>
      <c r="B412" s="361" t="s">
        <v>272</v>
      </c>
      <c r="C412" s="235">
        <v>0</v>
      </c>
      <c r="D412" s="235">
        <v>67756.740000000005</v>
      </c>
      <c r="E412" s="235">
        <v>18101.400000000001</v>
      </c>
      <c r="F412" s="235">
        <v>49655.34</v>
      </c>
      <c r="G412" s="235">
        <v>0</v>
      </c>
      <c r="H412" s="235">
        <v>49655.34</v>
      </c>
    </row>
    <row r="413" spans="1:8" x14ac:dyDescent="0.3">
      <c r="A413" s="361" t="s">
        <v>577</v>
      </c>
      <c r="B413" s="361" t="s">
        <v>422</v>
      </c>
      <c r="C413" s="235">
        <v>0</v>
      </c>
      <c r="D413" s="235">
        <v>165674.32999999999</v>
      </c>
      <c r="E413" s="235">
        <v>60284.67</v>
      </c>
      <c r="F413" s="235">
        <v>105389.66</v>
      </c>
      <c r="G413" s="235">
        <v>0</v>
      </c>
      <c r="H413" s="235">
        <v>105389.66</v>
      </c>
    </row>
    <row r="414" spans="1:8" x14ac:dyDescent="0.3">
      <c r="A414" s="361" t="s">
        <v>578</v>
      </c>
      <c r="B414" s="361" t="s">
        <v>424</v>
      </c>
      <c r="C414" s="235">
        <v>0</v>
      </c>
      <c r="D414" s="235">
        <v>195611.17</v>
      </c>
      <c r="E414" s="235">
        <v>52258.07</v>
      </c>
      <c r="F414" s="235">
        <v>143353.1</v>
      </c>
      <c r="G414" s="235">
        <v>0</v>
      </c>
      <c r="H414" s="235">
        <v>143353.1</v>
      </c>
    </row>
    <row r="415" spans="1:8" x14ac:dyDescent="0.3">
      <c r="A415" s="361" t="s">
        <v>579</v>
      </c>
      <c r="B415" s="361" t="s">
        <v>534</v>
      </c>
      <c r="C415" s="235">
        <v>0</v>
      </c>
      <c r="D415" s="235">
        <v>147702.25</v>
      </c>
      <c r="E415" s="235">
        <v>39459.07</v>
      </c>
      <c r="F415" s="235">
        <v>108243.18</v>
      </c>
      <c r="G415" s="235">
        <v>0</v>
      </c>
      <c r="H415" s="235">
        <v>108243.18</v>
      </c>
    </row>
    <row r="416" spans="1:8" x14ac:dyDescent="0.3">
      <c r="A416" s="361" t="s">
        <v>1155</v>
      </c>
      <c r="B416" s="361" t="s">
        <v>1156</v>
      </c>
      <c r="C416" s="235">
        <v>0</v>
      </c>
      <c r="D416" s="235">
        <v>6189.04</v>
      </c>
      <c r="E416" s="235">
        <v>1653.42</v>
      </c>
      <c r="F416" s="235">
        <v>4535.62</v>
      </c>
      <c r="G416" s="235">
        <v>0</v>
      </c>
      <c r="H416" s="235">
        <v>4535.62</v>
      </c>
    </row>
    <row r="417" spans="1:8" x14ac:dyDescent="0.3">
      <c r="A417" s="361" t="s">
        <v>580</v>
      </c>
      <c r="B417" s="361" t="s">
        <v>326</v>
      </c>
      <c r="C417" s="235">
        <v>0</v>
      </c>
      <c r="D417" s="235">
        <v>1065324.1599999999</v>
      </c>
      <c r="E417" s="235">
        <v>585242.41</v>
      </c>
      <c r="F417" s="235">
        <v>480081.75</v>
      </c>
      <c r="G417" s="235">
        <v>0</v>
      </c>
      <c r="H417" s="235">
        <v>480081.75</v>
      </c>
    </row>
    <row r="418" spans="1:8" x14ac:dyDescent="0.3">
      <c r="A418" s="361" t="s">
        <v>581</v>
      </c>
      <c r="B418" s="361" t="s">
        <v>328</v>
      </c>
      <c r="C418" s="235">
        <v>0</v>
      </c>
      <c r="D418" s="235">
        <v>2204751.12</v>
      </c>
      <c r="E418" s="235">
        <v>658029.68000000005</v>
      </c>
      <c r="F418" s="235">
        <v>1546721.44</v>
      </c>
      <c r="G418" s="235">
        <v>0</v>
      </c>
      <c r="H418" s="235">
        <v>1546721.44</v>
      </c>
    </row>
    <row r="419" spans="1:8" x14ac:dyDescent="0.3">
      <c r="A419" s="361" t="s">
        <v>582</v>
      </c>
      <c r="B419" s="361" t="s">
        <v>518</v>
      </c>
      <c r="C419" s="235">
        <v>0</v>
      </c>
      <c r="D419" s="235">
        <v>106558.97</v>
      </c>
      <c r="E419" s="235">
        <v>29462.73</v>
      </c>
      <c r="F419" s="235">
        <v>77096.240000000005</v>
      </c>
      <c r="G419" s="235">
        <v>0</v>
      </c>
      <c r="H419" s="235">
        <v>77096.240000000005</v>
      </c>
    </row>
    <row r="420" spans="1:8" x14ac:dyDescent="0.3">
      <c r="A420" s="361" t="s">
        <v>583</v>
      </c>
      <c r="B420" s="361" t="s">
        <v>550</v>
      </c>
      <c r="C420" s="235">
        <v>0</v>
      </c>
      <c r="D420" s="235">
        <v>110937.74</v>
      </c>
      <c r="E420" s="235">
        <v>29637.33</v>
      </c>
      <c r="F420" s="235">
        <v>81300.41</v>
      </c>
      <c r="G420" s="235">
        <v>0</v>
      </c>
      <c r="H420" s="235">
        <v>81300.41</v>
      </c>
    </row>
    <row r="421" spans="1:8" x14ac:dyDescent="0.3">
      <c r="A421" s="361" t="s">
        <v>584</v>
      </c>
      <c r="B421" s="361" t="s">
        <v>585</v>
      </c>
      <c r="C421" s="235">
        <v>0</v>
      </c>
      <c r="D421" s="235">
        <v>171017.01</v>
      </c>
      <c r="E421" s="235">
        <v>45687.67</v>
      </c>
      <c r="F421" s="235">
        <v>125329.34</v>
      </c>
      <c r="G421" s="235">
        <v>0</v>
      </c>
      <c r="H421" s="235">
        <v>125329.34</v>
      </c>
    </row>
    <row r="422" spans="1:8" x14ac:dyDescent="0.3">
      <c r="A422" s="361" t="s">
        <v>1157</v>
      </c>
      <c r="B422" s="361" t="s">
        <v>304</v>
      </c>
      <c r="C422" s="235">
        <v>0</v>
      </c>
      <c r="D422" s="235">
        <v>63381.72</v>
      </c>
      <c r="E422" s="235">
        <v>47081.27</v>
      </c>
      <c r="F422" s="235">
        <v>16300.45</v>
      </c>
      <c r="G422" s="235">
        <v>0</v>
      </c>
      <c r="H422" s="235">
        <v>16300.45</v>
      </c>
    </row>
    <row r="423" spans="1:8" x14ac:dyDescent="0.3">
      <c r="A423" s="361" t="s">
        <v>586</v>
      </c>
      <c r="B423" s="361" t="s">
        <v>510</v>
      </c>
      <c r="C423" s="235">
        <v>0</v>
      </c>
      <c r="D423" s="235">
        <v>229501.11</v>
      </c>
      <c r="E423" s="235">
        <v>61311.87</v>
      </c>
      <c r="F423" s="235">
        <v>168189.24</v>
      </c>
      <c r="G423" s="235">
        <v>0</v>
      </c>
      <c r="H423" s="235">
        <v>168189.24</v>
      </c>
    </row>
    <row r="424" spans="1:8" x14ac:dyDescent="0.3">
      <c r="A424" s="361" t="s">
        <v>587</v>
      </c>
      <c r="B424" s="361" t="s">
        <v>270</v>
      </c>
      <c r="C424" s="235">
        <v>0</v>
      </c>
      <c r="D424" s="235">
        <v>109960.54</v>
      </c>
      <c r="E424" s="235">
        <v>32149.360000000001</v>
      </c>
      <c r="F424" s="235">
        <v>77811.179999999993</v>
      </c>
      <c r="G424" s="235">
        <v>0</v>
      </c>
      <c r="H424" s="235">
        <v>77811.179999999993</v>
      </c>
    </row>
    <row r="425" spans="1:8" x14ac:dyDescent="0.3">
      <c r="A425" s="361" t="s">
        <v>588</v>
      </c>
      <c r="B425" s="361" t="s">
        <v>589</v>
      </c>
      <c r="C425" s="235">
        <v>0</v>
      </c>
      <c r="D425" s="235">
        <v>25333.88</v>
      </c>
      <c r="E425" s="235">
        <v>7583.41</v>
      </c>
      <c r="F425" s="235">
        <v>17750.47</v>
      </c>
      <c r="G425" s="235">
        <v>0</v>
      </c>
      <c r="H425" s="235">
        <v>17750.47</v>
      </c>
    </row>
    <row r="426" spans="1:8" x14ac:dyDescent="0.3">
      <c r="A426" s="361" t="s">
        <v>590</v>
      </c>
      <c r="B426" s="361" t="s">
        <v>422</v>
      </c>
      <c r="C426" s="235">
        <v>0</v>
      </c>
      <c r="D426" s="235">
        <v>4544.6899999999996</v>
      </c>
      <c r="E426" s="235">
        <v>1406.95</v>
      </c>
      <c r="F426" s="235">
        <v>3137.74</v>
      </c>
      <c r="G426" s="235">
        <v>0</v>
      </c>
      <c r="H426" s="235">
        <v>3137.74</v>
      </c>
    </row>
    <row r="427" spans="1:8" x14ac:dyDescent="0.3">
      <c r="A427" s="361" t="s">
        <v>591</v>
      </c>
      <c r="B427" s="361" t="s">
        <v>424</v>
      </c>
      <c r="C427" s="235">
        <v>0</v>
      </c>
      <c r="D427" s="235">
        <v>25256.46</v>
      </c>
      <c r="E427" s="235">
        <v>6747.33</v>
      </c>
      <c r="F427" s="235">
        <v>18509.13</v>
      </c>
      <c r="G427" s="235">
        <v>0</v>
      </c>
      <c r="H427" s="235">
        <v>18509.13</v>
      </c>
    </row>
    <row r="428" spans="1:8" x14ac:dyDescent="0.3">
      <c r="A428" s="361" t="s">
        <v>592</v>
      </c>
      <c r="B428" s="361" t="s">
        <v>263</v>
      </c>
      <c r="C428" s="235">
        <v>0</v>
      </c>
      <c r="D428" s="235">
        <v>18219.47</v>
      </c>
      <c r="E428" s="235">
        <v>5959.32</v>
      </c>
      <c r="F428" s="235">
        <v>12260.15</v>
      </c>
      <c r="G428" s="235">
        <v>0</v>
      </c>
      <c r="H428" s="235">
        <v>12260.15</v>
      </c>
    </row>
    <row r="429" spans="1:8" x14ac:dyDescent="0.3">
      <c r="A429" s="361" t="s">
        <v>593</v>
      </c>
      <c r="B429" s="361" t="s">
        <v>594</v>
      </c>
      <c r="C429" s="235">
        <v>0</v>
      </c>
      <c r="D429" s="235">
        <v>536529.12</v>
      </c>
      <c r="E429" s="235">
        <v>143335.26</v>
      </c>
      <c r="F429" s="235">
        <v>393193.86</v>
      </c>
      <c r="G429" s="235">
        <v>0</v>
      </c>
      <c r="H429" s="235">
        <v>393193.86</v>
      </c>
    </row>
    <row r="430" spans="1:8" x14ac:dyDescent="0.3">
      <c r="A430" s="361" t="s">
        <v>595</v>
      </c>
      <c r="B430" s="361" t="s">
        <v>326</v>
      </c>
      <c r="C430" s="235">
        <v>0</v>
      </c>
      <c r="D430" s="235">
        <v>193024.5</v>
      </c>
      <c r="E430" s="235">
        <v>110466.9</v>
      </c>
      <c r="F430" s="235">
        <v>82557.600000000006</v>
      </c>
      <c r="G430" s="235">
        <v>0</v>
      </c>
      <c r="H430" s="235">
        <v>82557.600000000006</v>
      </c>
    </row>
    <row r="431" spans="1:8" x14ac:dyDescent="0.3">
      <c r="A431" s="361" t="s">
        <v>1158</v>
      </c>
      <c r="B431" s="361" t="s">
        <v>266</v>
      </c>
      <c r="C431" s="235">
        <v>0</v>
      </c>
      <c r="D431" s="235">
        <v>63951.67</v>
      </c>
      <c r="E431" s="235">
        <v>17084.87</v>
      </c>
      <c r="F431" s="235">
        <v>46866.8</v>
      </c>
      <c r="G431" s="235">
        <v>0</v>
      </c>
      <c r="H431" s="235">
        <v>46866.8</v>
      </c>
    </row>
    <row r="432" spans="1:8" x14ac:dyDescent="0.3">
      <c r="A432" s="361" t="s">
        <v>596</v>
      </c>
      <c r="B432" s="361" t="s">
        <v>597</v>
      </c>
      <c r="C432" s="235">
        <v>0</v>
      </c>
      <c r="D432" s="235">
        <v>277708.17</v>
      </c>
      <c r="E432" s="235">
        <v>74190.52</v>
      </c>
      <c r="F432" s="235">
        <v>203517.65</v>
      </c>
      <c r="G432" s="235">
        <v>0</v>
      </c>
      <c r="H432" s="235">
        <v>203517.65</v>
      </c>
    </row>
    <row r="433" spans="1:8" x14ac:dyDescent="0.3">
      <c r="A433" s="361" t="s">
        <v>1159</v>
      </c>
      <c r="B433" s="361" t="s">
        <v>1160</v>
      </c>
      <c r="C433" s="235">
        <v>0</v>
      </c>
      <c r="D433" s="235">
        <v>32223.33</v>
      </c>
      <c r="E433" s="235">
        <v>8608.5499999999993</v>
      </c>
      <c r="F433" s="235">
        <v>23614.78</v>
      </c>
      <c r="G433" s="235">
        <v>0</v>
      </c>
      <c r="H433" s="235">
        <v>23614.78</v>
      </c>
    </row>
    <row r="434" spans="1:8" x14ac:dyDescent="0.3">
      <c r="A434" s="361" t="s">
        <v>598</v>
      </c>
      <c r="B434" s="361" t="s">
        <v>599</v>
      </c>
      <c r="C434" s="235">
        <v>0</v>
      </c>
      <c r="D434" s="235">
        <v>1708604.68</v>
      </c>
      <c r="E434" s="235">
        <v>456458.53</v>
      </c>
      <c r="F434" s="235">
        <v>1252146.1499999999</v>
      </c>
      <c r="G434" s="235">
        <v>0</v>
      </c>
      <c r="H434" s="235">
        <v>1252146.1499999999</v>
      </c>
    </row>
    <row r="435" spans="1:8" x14ac:dyDescent="0.3">
      <c r="A435" s="361" t="s">
        <v>600</v>
      </c>
      <c r="B435" s="361" t="s">
        <v>601</v>
      </c>
      <c r="C435" s="235">
        <v>0</v>
      </c>
      <c r="D435" s="235">
        <v>808988.74</v>
      </c>
      <c r="E435" s="235">
        <v>216123.61</v>
      </c>
      <c r="F435" s="235">
        <v>592865.13</v>
      </c>
      <c r="G435" s="235">
        <v>0</v>
      </c>
      <c r="H435" s="235">
        <v>592865.13</v>
      </c>
    </row>
    <row r="436" spans="1:8" x14ac:dyDescent="0.3">
      <c r="A436" s="361" t="s">
        <v>602</v>
      </c>
      <c r="B436" s="361" t="s">
        <v>468</v>
      </c>
      <c r="C436" s="235">
        <v>0</v>
      </c>
      <c r="D436" s="235">
        <v>1175889.9099999999</v>
      </c>
      <c r="E436" s="235">
        <v>314142.28999999998</v>
      </c>
      <c r="F436" s="235">
        <v>861747.62</v>
      </c>
      <c r="G436" s="235">
        <v>0</v>
      </c>
      <c r="H436" s="235">
        <v>861747.62</v>
      </c>
    </row>
    <row r="437" spans="1:8" x14ac:dyDescent="0.3">
      <c r="A437" s="361" t="s">
        <v>603</v>
      </c>
      <c r="B437" s="361" t="s">
        <v>510</v>
      </c>
      <c r="C437" s="235">
        <v>0</v>
      </c>
      <c r="D437" s="235">
        <v>228096.84</v>
      </c>
      <c r="E437" s="235">
        <v>60936.71</v>
      </c>
      <c r="F437" s="235">
        <v>167160.13</v>
      </c>
      <c r="G437" s="235">
        <v>0</v>
      </c>
      <c r="H437" s="235">
        <v>167160.13</v>
      </c>
    </row>
    <row r="438" spans="1:8" x14ac:dyDescent="0.3">
      <c r="A438" s="361" t="s">
        <v>604</v>
      </c>
      <c r="B438" s="361" t="s">
        <v>270</v>
      </c>
      <c r="C438" s="235">
        <v>0</v>
      </c>
      <c r="D438" s="235">
        <v>3983815.97</v>
      </c>
      <c r="E438" s="235">
        <v>1163857.06</v>
      </c>
      <c r="F438" s="235">
        <v>2819958.91</v>
      </c>
      <c r="G438" s="235">
        <v>0</v>
      </c>
      <c r="H438" s="235">
        <v>2819958.91</v>
      </c>
    </row>
    <row r="439" spans="1:8" x14ac:dyDescent="0.3">
      <c r="A439" s="361" t="s">
        <v>605</v>
      </c>
      <c r="B439" s="361" t="s">
        <v>422</v>
      </c>
      <c r="C439" s="235">
        <v>0</v>
      </c>
      <c r="D439" s="235">
        <v>977954.18</v>
      </c>
      <c r="E439" s="235">
        <v>317909.92</v>
      </c>
      <c r="F439" s="235">
        <v>660044.26</v>
      </c>
      <c r="G439" s="235">
        <v>0</v>
      </c>
      <c r="H439" s="235">
        <v>660044.26</v>
      </c>
    </row>
    <row r="440" spans="1:8" x14ac:dyDescent="0.3">
      <c r="A440" s="361" t="s">
        <v>606</v>
      </c>
      <c r="B440" s="361" t="s">
        <v>424</v>
      </c>
      <c r="C440" s="235">
        <v>0</v>
      </c>
      <c r="D440" s="235">
        <v>8914.08</v>
      </c>
      <c r="E440" s="235">
        <v>2381.42</v>
      </c>
      <c r="F440" s="235">
        <v>6532.66</v>
      </c>
      <c r="G440" s="235">
        <v>0</v>
      </c>
      <c r="H440" s="235">
        <v>6532.66</v>
      </c>
    </row>
    <row r="441" spans="1:8" x14ac:dyDescent="0.3">
      <c r="A441" s="361" t="s">
        <v>607</v>
      </c>
      <c r="B441" s="361" t="s">
        <v>534</v>
      </c>
      <c r="C441" s="235">
        <v>0</v>
      </c>
      <c r="D441" s="235">
        <v>236685.97</v>
      </c>
      <c r="E441" s="235">
        <v>63231.32</v>
      </c>
      <c r="F441" s="235">
        <v>173454.65</v>
      </c>
      <c r="G441" s="235">
        <v>0</v>
      </c>
      <c r="H441" s="235">
        <v>173454.65</v>
      </c>
    </row>
    <row r="442" spans="1:8" x14ac:dyDescent="0.3">
      <c r="A442" s="361" t="s">
        <v>1161</v>
      </c>
      <c r="B442" s="361" t="s">
        <v>316</v>
      </c>
      <c r="C442" s="235">
        <v>0</v>
      </c>
      <c r="D442" s="235">
        <v>34754.199999999997</v>
      </c>
      <c r="E442" s="235">
        <v>9284.68</v>
      </c>
      <c r="F442" s="235">
        <v>25469.52</v>
      </c>
      <c r="G442" s="235">
        <v>0</v>
      </c>
      <c r="H442" s="235">
        <v>25469.52</v>
      </c>
    </row>
    <row r="443" spans="1:8" x14ac:dyDescent="0.3">
      <c r="A443" s="361" t="s">
        <v>608</v>
      </c>
      <c r="B443" s="361" t="s">
        <v>609</v>
      </c>
      <c r="C443" s="235">
        <v>0</v>
      </c>
      <c r="D443" s="235">
        <v>2588585.0499999998</v>
      </c>
      <c r="E443" s="235">
        <v>691547.75</v>
      </c>
      <c r="F443" s="235">
        <v>1897037.3</v>
      </c>
      <c r="G443" s="235">
        <v>0</v>
      </c>
      <c r="H443" s="235">
        <v>1897037.3</v>
      </c>
    </row>
    <row r="444" spans="1:8" x14ac:dyDescent="0.3">
      <c r="A444" s="361" t="s">
        <v>610</v>
      </c>
      <c r="B444" s="361" t="s">
        <v>611</v>
      </c>
      <c r="C444" s="235">
        <v>0</v>
      </c>
      <c r="D444" s="235">
        <v>441232.98</v>
      </c>
      <c r="E444" s="235">
        <v>117876.63</v>
      </c>
      <c r="F444" s="235">
        <v>323356.34999999998</v>
      </c>
      <c r="G444" s="235">
        <v>0</v>
      </c>
      <c r="H444" s="235">
        <v>323356.34999999998</v>
      </c>
    </row>
    <row r="445" spans="1:8" x14ac:dyDescent="0.3">
      <c r="A445" s="361" t="s">
        <v>612</v>
      </c>
      <c r="B445" s="361" t="s">
        <v>326</v>
      </c>
      <c r="C445" s="235">
        <v>0</v>
      </c>
      <c r="D445" s="235">
        <v>614197.06999999995</v>
      </c>
      <c r="E445" s="235">
        <v>377886.86</v>
      </c>
      <c r="F445" s="235">
        <v>236310.21</v>
      </c>
      <c r="G445" s="235">
        <v>0</v>
      </c>
      <c r="H445" s="235">
        <v>236310.21</v>
      </c>
    </row>
    <row r="446" spans="1:8" x14ac:dyDescent="0.3">
      <c r="A446" s="361" t="s">
        <v>613</v>
      </c>
      <c r="B446" s="361" t="s">
        <v>328</v>
      </c>
      <c r="C446" s="235">
        <v>0</v>
      </c>
      <c r="D446" s="235">
        <v>638088.55000000005</v>
      </c>
      <c r="E446" s="235">
        <v>170467.15</v>
      </c>
      <c r="F446" s="235">
        <v>467621.4</v>
      </c>
      <c r="G446" s="235">
        <v>0</v>
      </c>
      <c r="H446" s="235">
        <v>467621.4</v>
      </c>
    </row>
    <row r="447" spans="1:8" x14ac:dyDescent="0.3">
      <c r="A447" s="361" t="s">
        <v>1162</v>
      </c>
      <c r="B447" s="361" t="s">
        <v>550</v>
      </c>
      <c r="C447" s="235">
        <v>0</v>
      </c>
      <c r="D447" s="235">
        <v>235957.91</v>
      </c>
      <c r="E447" s="235">
        <v>63036.82</v>
      </c>
      <c r="F447" s="235">
        <v>172921.09</v>
      </c>
      <c r="G447" s="235">
        <v>0</v>
      </c>
      <c r="H447" s="235">
        <v>172921.09</v>
      </c>
    </row>
    <row r="448" spans="1:8" x14ac:dyDescent="0.3">
      <c r="A448" s="361" t="s">
        <v>614</v>
      </c>
      <c r="B448" s="361" t="s">
        <v>479</v>
      </c>
      <c r="C448" s="235">
        <v>0</v>
      </c>
      <c r="D448" s="235">
        <v>136859.35</v>
      </c>
      <c r="E448" s="235">
        <v>36562.36</v>
      </c>
      <c r="F448" s="235">
        <v>100296.99</v>
      </c>
      <c r="G448" s="235">
        <v>0</v>
      </c>
      <c r="H448" s="235">
        <v>100296.99</v>
      </c>
    </row>
    <row r="449" spans="1:8" x14ac:dyDescent="0.3">
      <c r="A449" s="361" t="s">
        <v>615</v>
      </c>
      <c r="B449" s="361" t="s">
        <v>422</v>
      </c>
      <c r="C449" s="235">
        <v>0</v>
      </c>
      <c r="D449" s="235">
        <v>51635.53</v>
      </c>
      <c r="E449" s="235">
        <v>16231.15</v>
      </c>
      <c r="F449" s="235">
        <v>35404.379999999997</v>
      </c>
      <c r="G449" s="235">
        <v>0</v>
      </c>
      <c r="H449" s="235">
        <v>35404.379999999997</v>
      </c>
    </row>
    <row r="450" spans="1:8" x14ac:dyDescent="0.3">
      <c r="A450" s="361" t="s">
        <v>616</v>
      </c>
      <c r="B450" s="361" t="s">
        <v>424</v>
      </c>
      <c r="C450" s="235">
        <v>0</v>
      </c>
      <c r="D450" s="235">
        <v>23199.33</v>
      </c>
      <c r="E450" s="235">
        <v>6197.77</v>
      </c>
      <c r="F450" s="235">
        <v>17001.560000000001</v>
      </c>
      <c r="G450" s="235">
        <v>0</v>
      </c>
      <c r="H450" s="235">
        <v>17001.560000000001</v>
      </c>
    </row>
    <row r="451" spans="1:8" x14ac:dyDescent="0.3">
      <c r="A451" s="361" t="s">
        <v>617</v>
      </c>
      <c r="B451" s="361" t="s">
        <v>326</v>
      </c>
      <c r="C451" s="235">
        <v>0</v>
      </c>
      <c r="D451" s="235">
        <v>291244.71000000002</v>
      </c>
      <c r="E451" s="235">
        <v>181503.69</v>
      </c>
      <c r="F451" s="235">
        <v>109741.02</v>
      </c>
      <c r="G451" s="235">
        <v>0</v>
      </c>
      <c r="H451" s="235">
        <v>109741.02</v>
      </c>
    </row>
    <row r="452" spans="1:8" x14ac:dyDescent="0.3">
      <c r="A452" s="361" t="s">
        <v>618</v>
      </c>
      <c r="B452" s="361" t="s">
        <v>328</v>
      </c>
      <c r="C452" s="235">
        <v>0</v>
      </c>
      <c r="D452" s="235">
        <v>247658.07</v>
      </c>
      <c r="E452" s="235">
        <v>66162.55</v>
      </c>
      <c r="F452" s="235">
        <v>181495.52</v>
      </c>
      <c r="G452" s="235">
        <v>0</v>
      </c>
      <c r="H452" s="235">
        <v>181495.52</v>
      </c>
    </row>
    <row r="453" spans="1:8" x14ac:dyDescent="0.3">
      <c r="A453" s="361" t="s">
        <v>1163</v>
      </c>
      <c r="B453" s="361" t="s">
        <v>1164</v>
      </c>
      <c r="C453" s="235">
        <v>0</v>
      </c>
      <c r="D453" s="235">
        <v>1133485.21</v>
      </c>
      <c r="E453" s="235">
        <v>302813.75</v>
      </c>
      <c r="F453" s="235">
        <v>830671.46</v>
      </c>
      <c r="G453" s="235">
        <v>0</v>
      </c>
      <c r="H453" s="235">
        <v>830671.46</v>
      </c>
    </row>
    <row r="454" spans="1:8" x14ac:dyDescent="0.3">
      <c r="A454" s="361" t="s">
        <v>619</v>
      </c>
      <c r="B454" s="361" t="s">
        <v>253</v>
      </c>
      <c r="C454" s="235">
        <v>0</v>
      </c>
      <c r="D454" s="235">
        <v>38565457.579999998</v>
      </c>
      <c r="E454" s="235">
        <v>14984386.119999999</v>
      </c>
      <c r="F454" s="235">
        <v>23581071.460000001</v>
      </c>
      <c r="G454" s="235">
        <v>0</v>
      </c>
      <c r="H454" s="235">
        <v>23581071.460000001</v>
      </c>
    </row>
    <row r="455" spans="1:8" x14ac:dyDescent="0.3">
      <c r="A455" s="361" t="s">
        <v>620</v>
      </c>
      <c r="B455" s="361" t="s">
        <v>255</v>
      </c>
      <c r="C455" s="235">
        <v>0</v>
      </c>
      <c r="D455" s="235">
        <v>8493103.8800000008</v>
      </c>
      <c r="E455" s="235">
        <v>3158387.17</v>
      </c>
      <c r="F455" s="235">
        <v>5334716.71</v>
      </c>
      <c r="G455" s="235">
        <v>0</v>
      </c>
      <c r="H455" s="235">
        <v>5334716.71</v>
      </c>
    </row>
    <row r="456" spans="1:8" x14ac:dyDescent="0.3">
      <c r="A456" s="361" t="s">
        <v>621</v>
      </c>
      <c r="B456" s="361" t="s">
        <v>257</v>
      </c>
      <c r="C456" s="235">
        <v>0</v>
      </c>
      <c r="D456" s="235">
        <v>2967566.13</v>
      </c>
      <c r="E456" s="235">
        <v>1103568.6100000001</v>
      </c>
      <c r="F456" s="235">
        <v>1863997.52</v>
      </c>
      <c r="G456" s="235">
        <v>0</v>
      </c>
      <c r="H456" s="235">
        <v>1863997.52</v>
      </c>
    </row>
    <row r="457" spans="1:8" x14ac:dyDescent="0.3">
      <c r="A457" s="361" t="s">
        <v>622</v>
      </c>
      <c r="B457" s="361" t="s">
        <v>623</v>
      </c>
      <c r="C457" s="235">
        <v>0</v>
      </c>
      <c r="D457" s="235">
        <v>686349.22</v>
      </c>
      <c r="E457" s="235">
        <v>255237.26</v>
      </c>
      <c r="F457" s="235">
        <v>431111.96</v>
      </c>
      <c r="G457" s="235">
        <v>0</v>
      </c>
      <c r="H457" s="235">
        <v>431111.96</v>
      </c>
    </row>
    <row r="458" spans="1:8" x14ac:dyDescent="0.3">
      <c r="A458" s="361" t="s">
        <v>624</v>
      </c>
      <c r="B458" s="361" t="s">
        <v>261</v>
      </c>
      <c r="C458" s="235">
        <v>0</v>
      </c>
      <c r="D458" s="235">
        <v>390107.09</v>
      </c>
      <c r="E458" s="235">
        <v>145071.72</v>
      </c>
      <c r="F458" s="235">
        <v>245035.37</v>
      </c>
      <c r="G458" s="235">
        <v>0</v>
      </c>
      <c r="H458" s="235">
        <v>245035.37</v>
      </c>
    </row>
    <row r="459" spans="1:8" x14ac:dyDescent="0.3">
      <c r="A459" s="361" t="s">
        <v>625</v>
      </c>
      <c r="B459" s="361" t="s">
        <v>263</v>
      </c>
      <c r="C459" s="235">
        <v>0</v>
      </c>
      <c r="D459" s="235">
        <v>265649.95</v>
      </c>
      <c r="E459" s="235">
        <v>70969.13</v>
      </c>
      <c r="F459" s="235">
        <v>194680.82</v>
      </c>
      <c r="G459" s="235">
        <v>0</v>
      </c>
      <c r="H459" s="235">
        <v>194680.82</v>
      </c>
    </row>
    <row r="460" spans="1:8" x14ac:dyDescent="0.3">
      <c r="A460" s="361" t="s">
        <v>626</v>
      </c>
      <c r="B460" s="361" t="s">
        <v>282</v>
      </c>
      <c r="C460" s="235">
        <v>0</v>
      </c>
      <c r="D460" s="235">
        <v>2023839.18</v>
      </c>
      <c r="E460" s="235">
        <v>1282256.75</v>
      </c>
      <c r="F460" s="235">
        <v>741582.43</v>
      </c>
      <c r="G460" s="235">
        <v>0</v>
      </c>
      <c r="H460" s="235">
        <v>741582.43</v>
      </c>
    </row>
    <row r="461" spans="1:8" x14ac:dyDescent="0.3">
      <c r="A461" s="361" t="s">
        <v>1165</v>
      </c>
      <c r="B461" s="361" t="s">
        <v>1166</v>
      </c>
      <c r="C461" s="235">
        <v>0</v>
      </c>
      <c r="D461" s="235">
        <v>397665.65</v>
      </c>
      <c r="E461" s="235">
        <v>296687.59999999998</v>
      </c>
      <c r="F461" s="235">
        <v>100978.05</v>
      </c>
      <c r="G461" s="235">
        <v>0</v>
      </c>
      <c r="H461" s="235">
        <v>100978.05</v>
      </c>
    </row>
    <row r="462" spans="1:8" x14ac:dyDescent="0.3">
      <c r="A462" s="361" t="s">
        <v>627</v>
      </c>
      <c r="B462" s="361" t="s">
        <v>300</v>
      </c>
      <c r="C462" s="235">
        <v>0</v>
      </c>
      <c r="D462" s="235">
        <v>464344.71</v>
      </c>
      <c r="E462" s="235">
        <v>305236.83</v>
      </c>
      <c r="F462" s="235">
        <v>159107.88</v>
      </c>
      <c r="G462" s="235">
        <v>0</v>
      </c>
      <c r="H462" s="235">
        <v>159107.88</v>
      </c>
    </row>
    <row r="463" spans="1:8" x14ac:dyDescent="0.3">
      <c r="A463" s="361" t="s">
        <v>628</v>
      </c>
      <c r="B463" s="361" t="s">
        <v>270</v>
      </c>
      <c r="C463" s="235">
        <v>0</v>
      </c>
      <c r="D463" s="235">
        <v>143146.01999999999</v>
      </c>
      <c r="E463" s="235">
        <v>41815.769999999997</v>
      </c>
      <c r="F463" s="235">
        <v>101330.25</v>
      </c>
      <c r="G463" s="235">
        <v>0</v>
      </c>
      <c r="H463" s="235">
        <v>101330.25</v>
      </c>
    </row>
    <row r="464" spans="1:8" x14ac:dyDescent="0.3">
      <c r="A464" s="361" t="s">
        <v>629</v>
      </c>
      <c r="B464" s="361" t="s">
        <v>272</v>
      </c>
      <c r="C464" s="235">
        <v>0</v>
      </c>
      <c r="D464" s="235">
        <v>83152.17</v>
      </c>
      <c r="E464" s="235">
        <v>25193.85</v>
      </c>
      <c r="F464" s="235">
        <v>57958.32</v>
      </c>
      <c r="G464" s="235">
        <v>0</v>
      </c>
      <c r="H464" s="235">
        <v>57958.32</v>
      </c>
    </row>
    <row r="465" spans="1:8" x14ac:dyDescent="0.3">
      <c r="A465" s="361" t="s">
        <v>1167</v>
      </c>
      <c r="B465" s="361" t="s">
        <v>424</v>
      </c>
      <c r="C465" s="235">
        <v>0</v>
      </c>
      <c r="D465" s="235">
        <v>666531.87</v>
      </c>
      <c r="E465" s="235">
        <v>178065.86</v>
      </c>
      <c r="F465" s="235">
        <v>488466.01</v>
      </c>
      <c r="G465" s="235">
        <v>0</v>
      </c>
      <c r="H465" s="235">
        <v>488466.01</v>
      </c>
    </row>
    <row r="466" spans="1:8" x14ac:dyDescent="0.3">
      <c r="A466" s="361" t="s">
        <v>630</v>
      </c>
      <c r="B466" s="361" t="s">
        <v>316</v>
      </c>
      <c r="C466" s="235">
        <v>0</v>
      </c>
      <c r="D466" s="235">
        <v>494471</v>
      </c>
      <c r="E466" s="235">
        <v>313285.15999999997</v>
      </c>
      <c r="F466" s="235">
        <v>181185.84</v>
      </c>
      <c r="G466" s="235">
        <v>0</v>
      </c>
      <c r="H466" s="235">
        <v>181185.84</v>
      </c>
    </row>
    <row r="467" spans="1:8" x14ac:dyDescent="0.3">
      <c r="A467" s="361" t="s">
        <v>631</v>
      </c>
      <c r="B467" s="361" t="s">
        <v>455</v>
      </c>
      <c r="C467" s="235">
        <v>0</v>
      </c>
      <c r="D467" s="235">
        <v>241043.12</v>
      </c>
      <c r="E467" s="235">
        <v>64395.35</v>
      </c>
      <c r="F467" s="235">
        <v>176647.77</v>
      </c>
      <c r="G467" s="235">
        <v>0</v>
      </c>
      <c r="H467" s="235">
        <v>176647.77</v>
      </c>
    </row>
    <row r="468" spans="1:8" x14ac:dyDescent="0.3">
      <c r="A468" s="361" t="s">
        <v>1168</v>
      </c>
      <c r="B468" s="361" t="s">
        <v>396</v>
      </c>
      <c r="C468" s="235">
        <v>0</v>
      </c>
      <c r="D468" s="235">
        <v>2025921.02</v>
      </c>
      <c r="E468" s="235">
        <v>541230.48</v>
      </c>
      <c r="F468" s="235">
        <v>1484690.54</v>
      </c>
      <c r="G468" s="235">
        <v>0</v>
      </c>
      <c r="H468" s="235">
        <v>1484690.54</v>
      </c>
    </row>
    <row r="469" spans="1:8" x14ac:dyDescent="0.3">
      <c r="A469" s="361" t="s">
        <v>632</v>
      </c>
      <c r="B469" s="361" t="s">
        <v>633</v>
      </c>
      <c r="C469" s="235">
        <v>0</v>
      </c>
      <c r="D469" s="235">
        <v>1260480.68</v>
      </c>
      <c r="E469" s="235">
        <v>336740.95</v>
      </c>
      <c r="F469" s="235">
        <v>923739.73</v>
      </c>
      <c r="G469" s="235">
        <v>0</v>
      </c>
      <c r="H469" s="235">
        <v>923739.73</v>
      </c>
    </row>
    <row r="470" spans="1:8" x14ac:dyDescent="0.3">
      <c r="A470" s="361" t="s">
        <v>634</v>
      </c>
      <c r="B470" s="361" t="s">
        <v>326</v>
      </c>
      <c r="C470" s="235">
        <v>0</v>
      </c>
      <c r="D470" s="235">
        <v>265485.57</v>
      </c>
      <c r="E470" s="235">
        <v>174358.35</v>
      </c>
      <c r="F470" s="235">
        <v>91127.22</v>
      </c>
      <c r="G470" s="235">
        <v>0</v>
      </c>
      <c r="H470" s="235">
        <v>91127.22</v>
      </c>
    </row>
    <row r="471" spans="1:8" x14ac:dyDescent="0.3">
      <c r="A471" s="361" t="s">
        <v>635</v>
      </c>
      <c r="B471" s="361" t="s">
        <v>636</v>
      </c>
      <c r="C471" s="235">
        <v>0</v>
      </c>
      <c r="D471" s="235">
        <v>123524.19</v>
      </c>
      <c r="E471" s="235">
        <v>98956.08</v>
      </c>
      <c r="F471" s="235">
        <v>24568.11</v>
      </c>
      <c r="G471" s="235">
        <v>0</v>
      </c>
      <c r="H471" s="235">
        <v>24568.11</v>
      </c>
    </row>
    <row r="472" spans="1:8" x14ac:dyDescent="0.3">
      <c r="A472" s="361" t="s">
        <v>637</v>
      </c>
      <c r="B472" s="361" t="s">
        <v>334</v>
      </c>
      <c r="C472" s="235">
        <v>0</v>
      </c>
      <c r="D472" s="235">
        <v>4777058.46</v>
      </c>
      <c r="E472" s="235">
        <v>3026631.51</v>
      </c>
      <c r="F472" s="235">
        <v>1750426.95</v>
      </c>
      <c r="G472" s="235">
        <v>0</v>
      </c>
      <c r="H472" s="235">
        <v>1750426.95</v>
      </c>
    </row>
    <row r="473" spans="1:8" x14ac:dyDescent="0.3">
      <c r="A473" s="361" t="s">
        <v>638</v>
      </c>
      <c r="B473" s="361" t="s">
        <v>639</v>
      </c>
      <c r="C473" s="235">
        <v>0</v>
      </c>
      <c r="D473" s="235">
        <v>8780127.2100000009</v>
      </c>
      <c r="E473" s="235">
        <v>5562881.4100000001</v>
      </c>
      <c r="F473" s="235">
        <v>3217245.8</v>
      </c>
      <c r="G473" s="235">
        <v>0</v>
      </c>
      <c r="H473" s="235">
        <v>3217245.8</v>
      </c>
    </row>
    <row r="474" spans="1:8" x14ac:dyDescent="0.3">
      <c r="A474" s="361" t="s">
        <v>640</v>
      </c>
      <c r="B474" s="361" t="s">
        <v>641</v>
      </c>
      <c r="C474" s="235">
        <v>0</v>
      </c>
      <c r="D474" s="235">
        <v>425591.11</v>
      </c>
      <c r="E474" s="235">
        <v>425591.11</v>
      </c>
      <c r="F474" s="235">
        <v>0</v>
      </c>
      <c r="G474" s="235">
        <v>0</v>
      </c>
      <c r="H474" s="235">
        <v>0</v>
      </c>
    </row>
    <row r="475" spans="1:8" x14ac:dyDescent="0.3">
      <c r="A475" s="361" t="s">
        <v>642</v>
      </c>
      <c r="B475" s="361" t="s">
        <v>643</v>
      </c>
      <c r="C475" s="235">
        <v>0</v>
      </c>
      <c r="D475" s="235">
        <v>9862030.1799999997</v>
      </c>
      <c r="E475" s="235">
        <v>6292126.8899999997</v>
      </c>
      <c r="F475" s="235">
        <v>3569903.29</v>
      </c>
      <c r="G475" s="235">
        <v>0</v>
      </c>
      <c r="H475" s="235">
        <v>3569903.29</v>
      </c>
    </row>
    <row r="476" spans="1:8" x14ac:dyDescent="0.3">
      <c r="A476" s="361" t="s">
        <v>644</v>
      </c>
      <c r="B476" s="361" t="s">
        <v>645</v>
      </c>
      <c r="C476" s="235">
        <v>0</v>
      </c>
      <c r="D476" s="235">
        <v>442311.16</v>
      </c>
      <c r="E476" s="235">
        <v>280237.90999999997</v>
      </c>
      <c r="F476" s="235">
        <v>162073.25</v>
      </c>
      <c r="G476" s="235">
        <v>0</v>
      </c>
      <c r="H476" s="235">
        <v>162073.25</v>
      </c>
    </row>
    <row r="477" spans="1:8" x14ac:dyDescent="0.3">
      <c r="A477" s="361" t="s">
        <v>646</v>
      </c>
      <c r="B477" s="361" t="s">
        <v>647</v>
      </c>
      <c r="C477" s="235">
        <v>0</v>
      </c>
      <c r="D477" s="235">
        <v>2219621.63</v>
      </c>
      <c r="E477" s="235">
        <v>686922.74</v>
      </c>
      <c r="F477" s="235">
        <v>1532698.89</v>
      </c>
      <c r="G477" s="235">
        <v>0</v>
      </c>
      <c r="H477" s="235">
        <v>1532698.89</v>
      </c>
    </row>
    <row r="478" spans="1:8" x14ac:dyDescent="0.3">
      <c r="A478" s="361" t="s">
        <v>648</v>
      </c>
      <c r="B478" s="361" t="s">
        <v>280</v>
      </c>
      <c r="C478" s="235">
        <v>0</v>
      </c>
      <c r="D478" s="235">
        <v>4274493.8099999996</v>
      </c>
      <c r="E478" s="235">
        <v>1141943.01</v>
      </c>
      <c r="F478" s="235">
        <v>3132550.8</v>
      </c>
      <c r="G478" s="235">
        <v>0</v>
      </c>
      <c r="H478" s="235">
        <v>3132550.8</v>
      </c>
    </row>
    <row r="479" spans="1:8" x14ac:dyDescent="0.3">
      <c r="A479" s="361" t="s">
        <v>649</v>
      </c>
      <c r="B479" s="361" t="s">
        <v>650</v>
      </c>
      <c r="C479" s="235">
        <v>0</v>
      </c>
      <c r="D479" s="235">
        <v>14612328.109999999</v>
      </c>
      <c r="E479" s="235">
        <v>14612328.109999999</v>
      </c>
      <c r="F479" s="235">
        <v>0</v>
      </c>
      <c r="G479" s="235">
        <v>0</v>
      </c>
      <c r="H479" s="235">
        <v>0</v>
      </c>
    </row>
    <row r="480" spans="1:8" x14ac:dyDescent="0.3">
      <c r="A480" s="361" t="s">
        <v>651</v>
      </c>
      <c r="B480" s="361" t="s">
        <v>253</v>
      </c>
      <c r="C480" s="235">
        <v>0</v>
      </c>
      <c r="D480" s="235">
        <v>9366633.4399999995</v>
      </c>
      <c r="E480" s="235">
        <v>2502322.39</v>
      </c>
      <c r="F480" s="235">
        <v>6864311.0499999998</v>
      </c>
      <c r="G480" s="235">
        <v>0</v>
      </c>
      <c r="H480" s="235">
        <v>6864311.0499999998</v>
      </c>
    </row>
    <row r="481" spans="1:8" x14ac:dyDescent="0.3">
      <c r="A481" s="361" t="s">
        <v>652</v>
      </c>
      <c r="B481" s="361" t="s">
        <v>255</v>
      </c>
      <c r="C481" s="235">
        <v>0</v>
      </c>
      <c r="D481" s="235">
        <v>2058746.72</v>
      </c>
      <c r="E481" s="235">
        <v>549999.96</v>
      </c>
      <c r="F481" s="235">
        <v>1508746.76</v>
      </c>
      <c r="G481" s="235">
        <v>0</v>
      </c>
      <c r="H481" s="235">
        <v>1508746.76</v>
      </c>
    </row>
    <row r="482" spans="1:8" x14ac:dyDescent="0.3">
      <c r="A482" s="361" t="s">
        <v>653</v>
      </c>
      <c r="B482" s="361" t="s">
        <v>257</v>
      </c>
      <c r="C482" s="235">
        <v>0</v>
      </c>
      <c r="D482" s="235">
        <v>685572.69</v>
      </c>
      <c r="E482" s="235">
        <v>183152.67</v>
      </c>
      <c r="F482" s="235">
        <v>502420.02</v>
      </c>
      <c r="G482" s="235">
        <v>0</v>
      </c>
      <c r="H482" s="235">
        <v>502420.02</v>
      </c>
    </row>
    <row r="483" spans="1:8" x14ac:dyDescent="0.3">
      <c r="A483" s="361" t="s">
        <v>654</v>
      </c>
      <c r="B483" s="361" t="s">
        <v>291</v>
      </c>
      <c r="C483" s="235">
        <v>0</v>
      </c>
      <c r="D483" s="235">
        <v>165753.15</v>
      </c>
      <c r="E483" s="235">
        <v>44281.42</v>
      </c>
      <c r="F483" s="235">
        <v>121471.73</v>
      </c>
      <c r="G483" s="235">
        <v>0</v>
      </c>
      <c r="H483" s="235">
        <v>121471.73</v>
      </c>
    </row>
    <row r="484" spans="1:8" x14ac:dyDescent="0.3">
      <c r="A484" s="361" t="s">
        <v>655</v>
      </c>
      <c r="B484" s="361" t="s">
        <v>261</v>
      </c>
      <c r="C484" s="235">
        <v>0</v>
      </c>
      <c r="D484" s="235">
        <v>93765.95</v>
      </c>
      <c r="E484" s="235">
        <v>25049.84</v>
      </c>
      <c r="F484" s="235">
        <v>68716.11</v>
      </c>
      <c r="G484" s="235">
        <v>0</v>
      </c>
      <c r="H484" s="235">
        <v>68716.11</v>
      </c>
    </row>
    <row r="485" spans="1:8" x14ac:dyDescent="0.3">
      <c r="A485" s="361" t="s">
        <v>656</v>
      </c>
      <c r="B485" s="361" t="s">
        <v>263</v>
      </c>
      <c r="C485" s="235">
        <v>0</v>
      </c>
      <c r="D485" s="235">
        <v>48304.160000000003</v>
      </c>
      <c r="E485" s="235">
        <v>12904.59</v>
      </c>
      <c r="F485" s="235">
        <v>35399.57</v>
      </c>
      <c r="G485" s="235">
        <v>0</v>
      </c>
      <c r="H485" s="235">
        <v>35399.57</v>
      </c>
    </row>
    <row r="486" spans="1:8" x14ac:dyDescent="0.3">
      <c r="A486" s="361" t="s">
        <v>657</v>
      </c>
      <c r="B486" s="361" t="s">
        <v>282</v>
      </c>
      <c r="C486" s="235">
        <v>0</v>
      </c>
      <c r="D486" s="235">
        <v>157467.20000000001</v>
      </c>
      <c r="E486" s="235">
        <v>42067.8</v>
      </c>
      <c r="F486" s="235">
        <v>115399.4</v>
      </c>
      <c r="G486" s="235">
        <v>0</v>
      </c>
      <c r="H486" s="235">
        <v>115399.4</v>
      </c>
    </row>
    <row r="487" spans="1:8" x14ac:dyDescent="0.3">
      <c r="A487" s="361" t="s">
        <v>658</v>
      </c>
      <c r="B487" s="361" t="s">
        <v>300</v>
      </c>
      <c r="C487" s="235">
        <v>0</v>
      </c>
      <c r="D487" s="235">
        <v>32983.629999999997</v>
      </c>
      <c r="E487" s="235">
        <v>8811.67</v>
      </c>
      <c r="F487" s="235">
        <v>24171.96</v>
      </c>
      <c r="G487" s="235">
        <v>0</v>
      </c>
      <c r="H487" s="235">
        <v>24171.96</v>
      </c>
    </row>
    <row r="488" spans="1:8" x14ac:dyDescent="0.3">
      <c r="A488" s="361" t="s">
        <v>659</v>
      </c>
      <c r="B488" s="361" t="s">
        <v>497</v>
      </c>
      <c r="C488" s="235">
        <v>0</v>
      </c>
      <c r="D488" s="235">
        <v>1404.27</v>
      </c>
      <c r="E488" s="235">
        <v>375.15</v>
      </c>
      <c r="F488" s="235">
        <v>1029.1199999999999</v>
      </c>
      <c r="G488" s="235">
        <v>0</v>
      </c>
      <c r="H488" s="235">
        <v>1029.1199999999999</v>
      </c>
    </row>
    <row r="489" spans="1:8" x14ac:dyDescent="0.3">
      <c r="A489" s="361" t="s">
        <v>660</v>
      </c>
      <c r="B489" s="361" t="s">
        <v>270</v>
      </c>
      <c r="C489" s="235">
        <v>0</v>
      </c>
      <c r="D489" s="235">
        <v>439844.5</v>
      </c>
      <c r="E489" s="235">
        <v>128598.8</v>
      </c>
      <c r="F489" s="235">
        <v>311245.7</v>
      </c>
      <c r="G489" s="235">
        <v>0</v>
      </c>
      <c r="H489" s="235">
        <v>311245.7</v>
      </c>
    </row>
    <row r="490" spans="1:8" x14ac:dyDescent="0.3">
      <c r="A490" s="361" t="s">
        <v>661</v>
      </c>
      <c r="B490" s="361" t="s">
        <v>272</v>
      </c>
      <c r="C490" s="235">
        <v>0</v>
      </c>
      <c r="D490" s="235">
        <v>89460.59</v>
      </c>
      <c r="E490" s="235">
        <v>26179.34</v>
      </c>
      <c r="F490" s="235">
        <v>63281.25</v>
      </c>
      <c r="G490" s="235">
        <v>0</v>
      </c>
      <c r="H490" s="235">
        <v>63281.25</v>
      </c>
    </row>
    <row r="491" spans="1:8" x14ac:dyDescent="0.3">
      <c r="A491" s="361" t="s">
        <v>662</v>
      </c>
      <c r="B491" s="361" t="s">
        <v>261</v>
      </c>
      <c r="C491" s="235">
        <v>0</v>
      </c>
      <c r="D491" s="235">
        <v>400255.75</v>
      </c>
      <c r="E491" s="235">
        <v>106929.45</v>
      </c>
      <c r="F491" s="235">
        <v>293326.3</v>
      </c>
      <c r="G491" s="235">
        <v>0</v>
      </c>
      <c r="H491" s="235">
        <v>293326.3</v>
      </c>
    </row>
    <row r="492" spans="1:8" x14ac:dyDescent="0.3">
      <c r="A492" s="361" t="s">
        <v>663</v>
      </c>
      <c r="B492" s="361" t="s">
        <v>664</v>
      </c>
      <c r="C492" s="235">
        <v>0</v>
      </c>
      <c r="D492" s="235">
        <v>6577.12</v>
      </c>
      <c r="E492" s="235">
        <v>1757.1</v>
      </c>
      <c r="F492" s="235">
        <v>4820.0200000000004</v>
      </c>
      <c r="G492" s="235">
        <v>0</v>
      </c>
      <c r="H492" s="235">
        <v>4820.0200000000004</v>
      </c>
    </row>
    <row r="493" spans="1:8" x14ac:dyDescent="0.3">
      <c r="A493" s="361" t="s">
        <v>665</v>
      </c>
      <c r="B493" s="361" t="s">
        <v>455</v>
      </c>
      <c r="C493" s="235">
        <v>0</v>
      </c>
      <c r="D493" s="235">
        <v>14387.5</v>
      </c>
      <c r="E493" s="235">
        <v>3843.66</v>
      </c>
      <c r="F493" s="235">
        <v>10543.84</v>
      </c>
      <c r="G493" s="235">
        <v>0</v>
      </c>
      <c r="H493" s="235">
        <v>10543.84</v>
      </c>
    </row>
    <row r="494" spans="1:8" x14ac:dyDescent="0.3">
      <c r="A494" s="361" t="s">
        <v>1169</v>
      </c>
      <c r="B494" s="361" t="s">
        <v>1170</v>
      </c>
      <c r="C494" s="235">
        <v>0</v>
      </c>
      <c r="D494" s="235">
        <v>124380.59</v>
      </c>
      <c r="E494" s="235">
        <v>33228.620000000003</v>
      </c>
      <c r="F494" s="235">
        <v>91151.97</v>
      </c>
      <c r="G494" s="235">
        <v>0</v>
      </c>
      <c r="H494" s="235">
        <v>91151.97</v>
      </c>
    </row>
    <row r="495" spans="1:8" x14ac:dyDescent="0.3">
      <c r="A495" s="361" t="s">
        <v>666</v>
      </c>
      <c r="B495" s="361" t="s">
        <v>398</v>
      </c>
      <c r="C495" s="235">
        <v>0</v>
      </c>
      <c r="D495" s="235">
        <v>108421.48</v>
      </c>
      <c r="E495" s="235">
        <v>28965.1</v>
      </c>
      <c r="F495" s="235">
        <v>79456.38</v>
      </c>
      <c r="G495" s="235">
        <v>0</v>
      </c>
      <c r="H495" s="235">
        <v>79456.38</v>
      </c>
    </row>
    <row r="496" spans="1:8" x14ac:dyDescent="0.3">
      <c r="A496" s="361" t="s">
        <v>667</v>
      </c>
      <c r="B496" s="361" t="s">
        <v>326</v>
      </c>
      <c r="C496" s="235">
        <v>0</v>
      </c>
      <c r="D496" s="235">
        <v>338550.9</v>
      </c>
      <c r="E496" s="235">
        <v>246646.75</v>
      </c>
      <c r="F496" s="235">
        <v>91904.15</v>
      </c>
      <c r="G496" s="235">
        <v>0</v>
      </c>
      <c r="H496" s="235">
        <v>91904.15</v>
      </c>
    </row>
    <row r="497" spans="1:8" x14ac:dyDescent="0.3">
      <c r="A497" s="361" t="s">
        <v>1171</v>
      </c>
      <c r="B497" s="361" t="s">
        <v>357</v>
      </c>
      <c r="C497" s="235">
        <v>0</v>
      </c>
      <c r="D497" s="235">
        <v>1405</v>
      </c>
      <c r="E497" s="235">
        <v>375.35</v>
      </c>
      <c r="F497" s="235">
        <v>1029.6500000000001</v>
      </c>
      <c r="G497" s="235">
        <v>0</v>
      </c>
      <c r="H497" s="235">
        <v>1029.6500000000001</v>
      </c>
    </row>
    <row r="498" spans="1:8" x14ac:dyDescent="0.3">
      <c r="A498" s="361" t="s">
        <v>668</v>
      </c>
      <c r="B498" s="361" t="s">
        <v>253</v>
      </c>
      <c r="C498" s="235">
        <v>0</v>
      </c>
      <c r="D498" s="235">
        <v>94408667.469999999</v>
      </c>
      <c r="E498" s="235">
        <v>25656768.800000001</v>
      </c>
      <c r="F498" s="235">
        <v>68751898.670000002</v>
      </c>
      <c r="G498" s="235">
        <v>0</v>
      </c>
      <c r="H498" s="235">
        <v>68751898.670000002</v>
      </c>
    </row>
    <row r="499" spans="1:8" x14ac:dyDescent="0.3">
      <c r="A499" s="361" t="s">
        <v>669</v>
      </c>
      <c r="B499" s="361" t="s">
        <v>255</v>
      </c>
      <c r="C499" s="235">
        <v>0</v>
      </c>
      <c r="D499" s="235">
        <v>21015517.68</v>
      </c>
      <c r="E499" s="235">
        <v>5614354.4800000004</v>
      </c>
      <c r="F499" s="235">
        <v>15401163.199999999</v>
      </c>
      <c r="G499" s="235">
        <v>0</v>
      </c>
      <c r="H499" s="235">
        <v>15401163.199999999</v>
      </c>
    </row>
    <row r="500" spans="1:8" x14ac:dyDescent="0.3">
      <c r="A500" s="361" t="s">
        <v>670</v>
      </c>
      <c r="B500" s="361" t="s">
        <v>257</v>
      </c>
      <c r="C500" s="235">
        <v>0</v>
      </c>
      <c r="D500" s="235">
        <v>7277049.5700000003</v>
      </c>
      <c r="E500" s="235">
        <v>1944084.2</v>
      </c>
      <c r="F500" s="235">
        <v>5332965.37</v>
      </c>
      <c r="G500" s="235">
        <v>0</v>
      </c>
      <c r="H500" s="235">
        <v>5332965.37</v>
      </c>
    </row>
    <row r="501" spans="1:8" x14ac:dyDescent="0.3">
      <c r="A501" s="361" t="s">
        <v>671</v>
      </c>
      <c r="B501" s="361" t="s">
        <v>291</v>
      </c>
      <c r="C501" s="235">
        <v>0</v>
      </c>
      <c r="D501" s="235">
        <v>1720966.35</v>
      </c>
      <c r="E501" s="235">
        <v>459760.99</v>
      </c>
      <c r="F501" s="235">
        <v>1261205.3600000001</v>
      </c>
      <c r="G501" s="235">
        <v>0</v>
      </c>
      <c r="H501" s="235">
        <v>1261205.3600000001</v>
      </c>
    </row>
    <row r="502" spans="1:8" x14ac:dyDescent="0.3">
      <c r="A502" s="361" t="s">
        <v>672</v>
      </c>
      <c r="B502" s="361" t="s">
        <v>261</v>
      </c>
      <c r="C502" s="235">
        <v>0</v>
      </c>
      <c r="D502" s="235">
        <v>1026101.3</v>
      </c>
      <c r="E502" s="235">
        <v>274125.84000000003</v>
      </c>
      <c r="F502" s="235">
        <v>751975.46</v>
      </c>
      <c r="G502" s="235">
        <v>0</v>
      </c>
      <c r="H502" s="235">
        <v>751975.46</v>
      </c>
    </row>
    <row r="503" spans="1:8" x14ac:dyDescent="0.3">
      <c r="A503" s="361" t="s">
        <v>673</v>
      </c>
      <c r="B503" s="361" t="s">
        <v>263</v>
      </c>
      <c r="C503" s="235">
        <v>0</v>
      </c>
      <c r="D503" s="235">
        <v>601952.76</v>
      </c>
      <c r="E503" s="235">
        <v>160813.37</v>
      </c>
      <c r="F503" s="235">
        <v>441139.39</v>
      </c>
      <c r="G503" s="235">
        <v>0</v>
      </c>
      <c r="H503" s="235">
        <v>441139.39</v>
      </c>
    </row>
    <row r="504" spans="1:8" x14ac:dyDescent="0.3">
      <c r="A504" s="361" t="s">
        <v>674</v>
      </c>
      <c r="B504" s="361" t="s">
        <v>266</v>
      </c>
      <c r="C504" s="235">
        <v>0</v>
      </c>
      <c r="D504" s="235">
        <v>1422269.4399999999</v>
      </c>
      <c r="E504" s="235">
        <v>379963.27</v>
      </c>
      <c r="F504" s="235">
        <v>1042306.17</v>
      </c>
      <c r="G504" s="235">
        <v>0</v>
      </c>
      <c r="H504" s="235">
        <v>1042306.17</v>
      </c>
    </row>
    <row r="505" spans="1:8" x14ac:dyDescent="0.3">
      <c r="A505" s="361" t="s">
        <v>675</v>
      </c>
      <c r="B505" s="361" t="s">
        <v>676</v>
      </c>
      <c r="C505" s="235">
        <v>0</v>
      </c>
      <c r="D505" s="235">
        <v>1093950.21</v>
      </c>
      <c r="E505" s="235">
        <v>294458.12</v>
      </c>
      <c r="F505" s="235">
        <v>799492.09</v>
      </c>
      <c r="G505" s="235">
        <v>0</v>
      </c>
      <c r="H505" s="235">
        <v>799492.09</v>
      </c>
    </row>
    <row r="506" spans="1:8" x14ac:dyDescent="0.3">
      <c r="A506" s="361" t="s">
        <v>677</v>
      </c>
      <c r="B506" s="361" t="s">
        <v>300</v>
      </c>
      <c r="C506" s="235">
        <v>0</v>
      </c>
      <c r="D506" s="235">
        <v>290698.42</v>
      </c>
      <c r="E506" s="235">
        <v>77660.899999999994</v>
      </c>
      <c r="F506" s="235">
        <v>213037.52</v>
      </c>
      <c r="G506" s="235">
        <v>0</v>
      </c>
      <c r="H506" s="235">
        <v>213037.52</v>
      </c>
    </row>
    <row r="507" spans="1:8" x14ac:dyDescent="0.3">
      <c r="A507" s="361" t="s">
        <v>678</v>
      </c>
      <c r="B507" s="361" t="s">
        <v>304</v>
      </c>
      <c r="C507" s="235">
        <v>0</v>
      </c>
      <c r="D507" s="235">
        <v>223728.2</v>
      </c>
      <c r="E507" s="235">
        <v>59769.62</v>
      </c>
      <c r="F507" s="235">
        <v>163958.57999999999</v>
      </c>
      <c r="G507" s="235">
        <v>0</v>
      </c>
      <c r="H507" s="235">
        <v>163958.57999999999</v>
      </c>
    </row>
    <row r="508" spans="1:8" x14ac:dyDescent="0.3">
      <c r="A508" s="361" t="s">
        <v>679</v>
      </c>
      <c r="B508" s="361" t="s">
        <v>306</v>
      </c>
      <c r="C508" s="235">
        <v>0</v>
      </c>
      <c r="D508" s="235">
        <v>45616.14</v>
      </c>
      <c r="E508" s="235">
        <v>12186.48</v>
      </c>
      <c r="F508" s="235">
        <v>33429.660000000003</v>
      </c>
      <c r="G508" s="235">
        <v>0</v>
      </c>
      <c r="H508" s="235">
        <v>33429.660000000003</v>
      </c>
    </row>
    <row r="509" spans="1:8" x14ac:dyDescent="0.3">
      <c r="A509" s="361" t="s">
        <v>680</v>
      </c>
      <c r="B509" s="361" t="s">
        <v>270</v>
      </c>
      <c r="C509" s="235">
        <v>0</v>
      </c>
      <c r="D509" s="235">
        <v>439844.5</v>
      </c>
      <c r="E509" s="235">
        <v>128598.8</v>
      </c>
      <c r="F509" s="235">
        <v>311245.7</v>
      </c>
      <c r="G509" s="235">
        <v>0</v>
      </c>
      <c r="H509" s="235">
        <v>311245.7</v>
      </c>
    </row>
    <row r="510" spans="1:8" x14ac:dyDescent="0.3">
      <c r="A510" s="361" t="s">
        <v>681</v>
      </c>
      <c r="B510" s="361" t="s">
        <v>272</v>
      </c>
      <c r="C510" s="235">
        <v>0</v>
      </c>
      <c r="D510" s="235">
        <v>505010.46</v>
      </c>
      <c r="E510" s="235">
        <v>190042.23</v>
      </c>
      <c r="F510" s="235">
        <v>314968.23</v>
      </c>
      <c r="G510" s="235">
        <v>0</v>
      </c>
      <c r="H510" s="235">
        <v>314968.23</v>
      </c>
    </row>
    <row r="511" spans="1:8" x14ac:dyDescent="0.3">
      <c r="A511" s="361" t="s">
        <v>682</v>
      </c>
      <c r="B511" s="361" t="s">
        <v>422</v>
      </c>
      <c r="C511" s="235">
        <v>0</v>
      </c>
      <c r="D511" s="235">
        <v>74564.09</v>
      </c>
      <c r="E511" s="235">
        <v>24433.72</v>
      </c>
      <c r="F511" s="235">
        <v>50130.37</v>
      </c>
      <c r="G511" s="235">
        <v>0</v>
      </c>
      <c r="H511" s="235">
        <v>50130.37</v>
      </c>
    </row>
    <row r="512" spans="1:8" x14ac:dyDescent="0.3">
      <c r="A512" s="361" t="s">
        <v>683</v>
      </c>
      <c r="B512" s="361" t="s">
        <v>274</v>
      </c>
      <c r="C512" s="235">
        <v>0</v>
      </c>
      <c r="D512" s="235">
        <v>114472.44</v>
      </c>
      <c r="E512" s="235">
        <v>30581.63</v>
      </c>
      <c r="F512" s="235">
        <v>83890.81</v>
      </c>
      <c r="G512" s="235">
        <v>0</v>
      </c>
      <c r="H512" s="235">
        <v>83890.81</v>
      </c>
    </row>
    <row r="513" spans="1:8" x14ac:dyDescent="0.3">
      <c r="A513" s="361" t="s">
        <v>684</v>
      </c>
      <c r="B513" s="361" t="s">
        <v>261</v>
      </c>
      <c r="C513" s="235">
        <v>0</v>
      </c>
      <c r="D513" s="235">
        <v>2926868.38</v>
      </c>
      <c r="E513" s="235">
        <v>781921.09</v>
      </c>
      <c r="F513" s="235">
        <v>2144947.29</v>
      </c>
      <c r="G513" s="235">
        <v>0</v>
      </c>
      <c r="H513" s="235">
        <v>2144947.29</v>
      </c>
    </row>
    <row r="514" spans="1:8" x14ac:dyDescent="0.3">
      <c r="A514" s="361" t="s">
        <v>960</v>
      </c>
      <c r="B514" s="361" t="s">
        <v>961</v>
      </c>
      <c r="C514" s="235">
        <v>0</v>
      </c>
      <c r="D514" s="235">
        <v>9535.57</v>
      </c>
      <c r="E514" s="235">
        <v>2547.4499999999998</v>
      </c>
      <c r="F514" s="235">
        <v>6988.12</v>
      </c>
      <c r="G514" s="235">
        <v>0</v>
      </c>
      <c r="H514" s="235">
        <v>6988.12</v>
      </c>
    </row>
    <row r="515" spans="1:8" x14ac:dyDescent="0.3">
      <c r="A515" s="361" t="s">
        <v>685</v>
      </c>
      <c r="B515" s="361" t="s">
        <v>316</v>
      </c>
      <c r="C515" s="235">
        <v>0</v>
      </c>
      <c r="D515" s="235">
        <v>9696200.7300000004</v>
      </c>
      <c r="E515" s="235">
        <v>2844945.45</v>
      </c>
      <c r="F515" s="235">
        <v>6851255.2800000003</v>
      </c>
      <c r="G515" s="235">
        <v>0</v>
      </c>
      <c r="H515" s="235">
        <v>6851255.2800000003</v>
      </c>
    </row>
    <row r="516" spans="1:8" x14ac:dyDescent="0.3">
      <c r="A516" s="361" t="s">
        <v>686</v>
      </c>
      <c r="B516" s="361" t="s">
        <v>687</v>
      </c>
      <c r="C516" s="235">
        <v>0</v>
      </c>
      <c r="D516" s="235">
        <v>81846.3</v>
      </c>
      <c r="E516" s="235">
        <v>21865.47</v>
      </c>
      <c r="F516" s="235">
        <v>59980.83</v>
      </c>
      <c r="G516" s="235">
        <v>0</v>
      </c>
      <c r="H516" s="235">
        <v>59980.83</v>
      </c>
    </row>
    <row r="517" spans="1:8" x14ac:dyDescent="0.3">
      <c r="A517" s="361" t="s">
        <v>688</v>
      </c>
      <c r="B517" s="361" t="s">
        <v>689</v>
      </c>
      <c r="C517" s="235">
        <v>0</v>
      </c>
      <c r="D517" s="235">
        <v>205415.97</v>
      </c>
      <c r="E517" s="235">
        <v>54877.45</v>
      </c>
      <c r="F517" s="235">
        <v>150538.51999999999</v>
      </c>
      <c r="G517" s="235">
        <v>0</v>
      </c>
      <c r="H517" s="235">
        <v>150538.51999999999</v>
      </c>
    </row>
    <row r="518" spans="1:8" x14ac:dyDescent="0.3">
      <c r="A518" s="361" t="s">
        <v>690</v>
      </c>
      <c r="B518" s="361" t="s">
        <v>691</v>
      </c>
      <c r="C518" s="235">
        <v>0</v>
      </c>
      <c r="D518" s="235">
        <v>308357.96999999997</v>
      </c>
      <c r="E518" s="235">
        <v>82378.7</v>
      </c>
      <c r="F518" s="235">
        <v>225979.27</v>
      </c>
      <c r="G518" s="235">
        <v>0</v>
      </c>
      <c r="H518" s="235">
        <v>225979.27</v>
      </c>
    </row>
    <row r="519" spans="1:8" x14ac:dyDescent="0.3">
      <c r="A519" s="361" t="s">
        <v>692</v>
      </c>
      <c r="B519" s="361" t="s">
        <v>693</v>
      </c>
      <c r="C519" s="235">
        <v>0</v>
      </c>
      <c r="D519" s="235">
        <v>1701488.32</v>
      </c>
      <c r="E519" s="235">
        <v>454557.38</v>
      </c>
      <c r="F519" s="235">
        <v>1246930.94</v>
      </c>
      <c r="G519" s="235">
        <v>0</v>
      </c>
      <c r="H519" s="235">
        <v>1246930.94</v>
      </c>
    </row>
    <row r="520" spans="1:8" x14ac:dyDescent="0.3">
      <c r="A520" s="361" t="s">
        <v>694</v>
      </c>
      <c r="B520" s="361" t="s">
        <v>633</v>
      </c>
      <c r="C520" s="235">
        <v>0</v>
      </c>
      <c r="D520" s="235">
        <v>1212558</v>
      </c>
      <c r="E520" s="235">
        <v>323938.27</v>
      </c>
      <c r="F520" s="235">
        <v>888619.73</v>
      </c>
      <c r="G520" s="235">
        <v>0</v>
      </c>
      <c r="H520" s="235">
        <v>888619.73</v>
      </c>
    </row>
    <row r="521" spans="1:8" x14ac:dyDescent="0.3">
      <c r="A521" s="361" t="s">
        <v>695</v>
      </c>
      <c r="B521" s="361" t="s">
        <v>326</v>
      </c>
      <c r="C521" s="235">
        <v>0</v>
      </c>
      <c r="D521" s="235">
        <v>3869956.54</v>
      </c>
      <c r="E521" s="235">
        <v>2405349.89</v>
      </c>
      <c r="F521" s="235">
        <v>1464606.65</v>
      </c>
      <c r="G521" s="235">
        <v>0</v>
      </c>
      <c r="H521" s="235">
        <v>1464606.65</v>
      </c>
    </row>
    <row r="522" spans="1:8" x14ac:dyDescent="0.3">
      <c r="A522" s="361" t="s">
        <v>696</v>
      </c>
      <c r="B522" s="361" t="s">
        <v>328</v>
      </c>
      <c r="C522" s="235">
        <v>0</v>
      </c>
      <c r="D522" s="235">
        <v>338574.55</v>
      </c>
      <c r="E522" s="235">
        <v>90451.14</v>
      </c>
      <c r="F522" s="235">
        <v>248123.41</v>
      </c>
      <c r="G522" s="235">
        <v>0</v>
      </c>
      <c r="H522" s="235">
        <v>248123.41</v>
      </c>
    </row>
    <row r="523" spans="1:8" x14ac:dyDescent="0.3">
      <c r="A523" s="361" t="s">
        <v>1172</v>
      </c>
      <c r="B523" s="361" t="s">
        <v>1173</v>
      </c>
      <c r="C523" s="235">
        <v>0</v>
      </c>
      <c r="D523" s="235">
        <v>18739.68</v>
      </c>
      <c r="E523" s="235">
        <v>5006.3599999999997</v>
      </c>
      <c r="F523" s="235">
        <v>13733.32</v>
      </c>
      <c r="G523" s="235">
        <v>0</v>
      </c>
      <c r="H523" s="235">
        <v>13733.32</v>
      </c>
    </row>
    <row r="524" spans="1:8" x14ac:dyDescent="0.3">
      <c r="A524" s="361" t="s">
        <v>1174</v>
      </c>
      <c r="B524" s="361" t="s">
        <v>1175</v>
      </c>
      <c r="C524" s="235">
        <v>0</v>
      </c>
      <c r="D524" s="235">
        <v>307681.21999999997</v>
      </c>
      <c r="E524" s="235">
        <v>82197.899999999994</v>
      </c>
      <c r="F524" s="235">
        <v>225483.32</v>
      </c>
      <c r="G524" s="235">
        <v>0</v>
      </c>
      <c r="H524" s="235">
        <v>225483.32</v>
      </c>
    </row>
    <row r="525" spans="1:8" x14ac:dyDescent="0.3">
      <c r="A525" s="361" t="s">
        <v>697</v>
      </c>
      <c r="B525" s="361" t="s">
        <v>698</v>
      </c>
      <c r="C525" s="235">
        <v>0</v>
      </c>
      <c r="D525" s="235">
        <v>225820.46</v>
      </c>
      <c r="E525" s="235">
        <v>60328.57</v>
      </c>
      <c r="F525" s="235">
        <v>165491.89000000001</v>
      </c>
      <c r="G525" s="235">
        <v>0</v>
      </c>
      <c r="H525" s="235">
        <v>165491.89000000001</v>
      </c>
    </row>
    <row r="526" spans="1:8" x14ac:dyDescent="0.3">
      <c r="A526" s="361" t="s">
        <v>699</v>
      </c>
      <c r="B526" s="361" t="s">
        <v>372</v>
      </c>
      <c r="C526" s="235">
        <v>0</v>
      </c>
      <c r="D526" s="235">
        <v>3471476.78</v>
      </c>
      <c r="E526" s="235">
        <v>1017129.86</v>
      </c>
      <c r="F526" s="235">
        <v>2454346.92</v>
      </c>
      <c r="G526" s="235">
        <v>0</v>
      </c>
      <c r="H526" s="235">
        <v>2454346.92</v>
      </c>
    </row>
    <row r="527" spans="1:8" x14ac:dyDescent="0.3">
      <c r="A527" s="361" t="s">
        <v>700</v>
      </c>
      <c r="B527" s="361" t="s">
        <v>701</v>
      </c>
      <c r="C527" s="235">
        <v>0</v>
      </c>
      <c r="D527" s="235">
        <v>146309.47</v>
      </c>
      <c r="E527" s="235">
        <v>39086.99</v>
      </c>
      <c r="F527" s="235">
        <v>107222.48</v>
      </c>
      <c r="G527" s="235">
        <v>0</v>
      </c>
      <c r="H527" s="235">
        <v>107222.48</v>
      </c>
    </row>
    <row r="528" spans="1:8" x14ac:dyDescent="0.3">
      <c r="A528" s="361" t="s">
        <v>1176</v>
      </c>
      <c r="B528" s="361" t="s">
        <v>702</v>
      </c>
      <c r="C528" s="235">
        <v>0</v>
      </c>
      <c r="D528" s="235">
        <v>26250</v>
      </c>
      <c r="E528" s="235">
        <v>7012.76</v>
      </c>
      <c r="F528" s="235">
        <v>19237.240000000002</v>
      </c>
      <c r="G528" s="235">
        <v>0</v>
      </c>
      <c r="H528" s="235">
        <v>19237.240000000002</v>
      </c>
    </row>
    <row r="529" spans="1:8" x14ac:dyDescent="0.3">
      <c r="A529" s="361" t="s">
        <v>962</v>
      </c>
      <c r="B529" s="361" t="s">
        <v>963</v>
      </c>
      <c r="C529" s="235">
        <v>0</v>
      </c>
      <c r="D529" s="235">
        <v>165798.26</v>
      </c>
      <c r="E529" s="235">
        <v>44293.47</v>
      </c>
      <c r="F529" s="235">
        <v>121504.79</v>
      </c>
      <c r="G529" s="235">
        <v>0</v>
      </c>
      <c r="H529" s="235">
        <v>121504.79</v>
      </c>
    </row>
    <row r="530" spans="1:8" x14ac:dyDescent="0.3">
      <c r="A530" s="361" t="s">
        <v>703</v>
      </c>
      <c r="B530" s="361" t="s">
        <v>357</v>
      </c>
      <c r="C530" s="235">
        <v>0</v>
      </c>
      <c r="D530" s="235">
        <v>116358.87</v>
      </c>
      <c r="E530" s="235">
        <v>31085.599999999999</v>
      </c>
      <c r="F530" s="235">
        <v>85273.27</v>
      </c>
      <c r="G530" s="235">
        <v>0</v>
      </c>
      <c r="H530" s="235">
        <v>85273.27</v>
      </c>
    </row>
    <row r="531" spans="1:8" x14ac:dyDescent="0.3">
      <c r="A531" s="361" t="s">
        <v>704</v>
      </c>
      <c r="B531" s="361" t="s">
        <v>253</v>
      </c>
      <c r="C531" s="235">
        <v>0</v>
      </c>
      <c r="D531" s="235">
        <v>33203749.09</v>
      </c>
      <c r="E531" s="235">
        <v>14954342.91</v>
      </c>
      <c r="F531" s="235">
        <v>18249406.18</v>
      </c>
      <c r="G531" s="235">
        <v>0</v>
      </c>
      <c r="H531" s="235">
        <v>18249406.18</v>
      </c>
    </row>
    <row r="532" spans="1:8" x14ac:dyDescent="0.3">
      <c r="A532" s="361" t="s">
        <v>705</v>
      </c>
      <c r="B532" s="361" t="s">
        <v>255</v>
      </c>
      <c r="C532" s="235">
        <v>0</v>
      </c>
      <c r="D532" s="235">
        <v>7513637.9900000002</v>
      </c>
      <c r="E532" s="235">
        <v>3383876.59</v>
      </c>
      <c r="F532" s="235">
        <v>4129761.4</v>
      </c>
      <c r="G532" s="235">
        <v>0</v>
      </c>
      <c r="H532" s="235">
        <v>4129761.4</v>
      </c>
    </row>
    <row r="533" spans="1:8" x14ac:dyDescent="0.3">
      <c r="A533" s="361" t="s">
        <v>706</v>
      </c>
      <c r="B533" s="361" t="s">
        <v>257</v>
      </c>
      <c r="C533" s="235">
        <v>0</v>
      </c>
      <c r="D533" s="235">
        <v>2579059.5699999998</v>
      </c>
      <c r="E533" s="235">
        <v>1161517.1399999999</v>
      </c>
      <c r="F533" s="235">
        <v>1417542.43</v>
      </c>
      <c r="G533" s="235">
        <v>0</v>
      </c>
      <c r="H533" s="235">
        <v>1417542.43</v>
      </c>
    </row>
    <row r="534" spans="1:8" x14ac:dyDescent="0.3">
      <c r="A534" s="361" t="s">
        <v>707</v>
      </c>
      <c r="B534" s="361" t="s">
        <v>623</v>
      </c>
      <c r="C534" s="235">
        <v>0</v>
      </c>
      <c r="D534" s="235">
        <v>598704.32999999996</v>
      </c>
      <c r="E534" s="235">
        <v>269635.24</v>
      </c>
      <c r="F534" s="235">
        <v>329069.09000000003</v>
      </c>
      <c r="G534" s="235">
        <v>0</v>
      </c>
      <c r="H534" s="235">
        <v>329069.09000000003</v>
      </c>
    </row>
    <row r="535" spans="1:8" x14ac:dyDescent="0.3">
      <c r="A535" s="361" t="s">
        <v>708</v>
      </c>
      <c r="B535" s="361" t="s">
        <v>261</v>
      </c>
      <c r="C535" s="235">
        <v>0</v>
      </c>
      <c r="D535" s="235">
        <v>323625.88</v>
      </c>
      <c r="E535" s="235">
        <v>145749.64000000001</v>
      </c>
      <c r="F535" s="235">
        <v>177876.24</v>
      </c>
      <c r="G535" s="235">
        <v>0</v>
      </c>
      <c r="H535" s="235">
        <v>177876.24</v>
      </c>
    </row>
    <row r="536" spans="1:8" x14ac:dyDescent="0.3">
      <c r="A536" s="361" t="s">
        <v>709</v>
      </c>
      <c r="B536" s="361" t="s">
        <v>263</v>
      </c>
      <c r="C536" s="235">
        <v>0</v>
      </c>
      <c r="D536" s="235">
        <v>144510.93</v>
      </c>
      <c r="E536" s="235">
        <v>38606.5</v>
      </c>
      <c r="F536" s="235">
        <v>105904.43</v>
      </c>
      <c r="G536" s="235">
        <v>0</v>
      </c>
      <c r="H536" s="235">
        <v>105904.43</v>
      </c>
    </row>
    <row r="537" spans="1:8" x14ac:dyDescent="0.3">
      <c r="A537" s="361" t="s">
        <v>710</v>
      </c>
      <c r="B537" s="361" t="s">
        <v>266</v>
      </c>
      <c r="C537" s="235">
        <v>0</v>
      </c>
      <c r="D537" s="235">
        <v>2724429.79</v>
      </c>
      <c r="E537" s="235">
        <v>910656.34</v>
      </c>
      <c r="F537" s="235">
        <v>1813773.45</v>
      </c>
      <c r="G537" s="235">
        <v>0</v>
      </c>
      <c r="H537" s="235">
        <v>1813773.45</v>
      </c>
    </row>
    <row r="538" spans="1:8" x14ac:dyDescent="0.3">
      <c r="A538" s="361" t="s">
        <v>711</v>
      </c>
      <c r="B538" s="361" t="s">
        <v>357</v>
      </c>
      <c r="C538" s="235">
        <v>0</v>
      </c>
      <c r="D538" s="235">
        <v>433578.65</v>
      </c>
      <c r="E538" s="235">
        <v>195878.17</v>
      </c>
      <c r="F538" s="235">
        <v>237700.48000000001</v>
      </c>
      <c r="G538" s="235">
        <v>0</v>
      </c>
      <c r="H538" s="235">
        <v>237700.48000000001</v>
      </c>
    </row>
    <row r="539" spans="1:8" x14ac:dyDescent="0.3">
      <c r="A539" s="361" t="s">
        <v>712</v>
      </c>
      <c r="B539" s="361" t="s">
        <v>497</v>
      </c>
      <c r="C539" s="235">
        <v>0</v>
      </c>
      <c r="D539" s="235">
        <v>45617.64</v>
      </c>
      <c r="E539" s="235">
        <v>12186.88</v>
      </c>
      <c r="F539" s="235">
        <v>33430.76</v>
      </c>
      <c r="G539" s="235">
        <v>0</v>
      </c>
      <c r="H539" s="235">
        <v>33430.76</v>
      </c>
    </row>
    <row r="540" spans="1:8" x14ac:dyDescent="0.3">
      <c r="A540" s="361" t="s">
        <v>713</v>
      </c>
      <c r="B540" s="361" t="s">
        <v>270</v>
      </c>
      <c r="C540" s="235">
        <v>0</v>
      </c>
      <c r="D540" s="235">
        <v>109960.54</v>
      </c>
      <c r="E540" s="235">
        <v>32149.360000000001</v>
      </c>
      <c r="F540" s="235">
        <v>77811.179999999993</v>
      </c>
      <c r="G540" s="235">
        <v>0</v>
      </c>
      <c r="H540" s="235">
        <v>77811.179999999993</v>
      </c>
    </row>
    <row r="541" spans="1:8" x14ac:dyDescent="0.3">
      <c r="A541" s="361" t="s">
        <v>714</v>
      </c>
      <c r="B541" s="361" t="s">
        <v>272</v>
      </c>
      <c r="C541" s="235">
        <v>0</v>
      </c>
      <c r="D541" s="235">
        <v>358780.47</v>
      </c>
      <c r="E541" s="235">
        <v>100087.15</v>
      </c>
      <c r="F541" s="235">
        <v>258693.32</v>
      </c>
      <c r="G541" s="235">
        <v>0</v>
      </c>
      <c r="H541" s="235">
        <v>258693.32</v>
      </c>
    </row>
    <row r="542" spans="1:8" x14ac:dyDescent="0.3">
      <c r="A542" s="361" t="s">
        <v>715</v>
      </c>
      <c r="B542" s="361" t="s">
        <v>274</v>
      </c>
      <c r="C542" s="235">
        <v>0</v>
      </c>
      <c r="D542" s="235">
        <v>160933.57</v>
      </c>
      <c r="E542" s="235">
        <v>42993.85</v>
      </c>
      <c r="F542" s="235">
        <v>117939.72</v>
      </c>
      <c r="G542" s="235">
        <v>0</v>
      </c>
      <c r="H542" s="235">
        <v>117939.72</v>
      </c>
    </row>
    <row r="543" spans="1:8" x14ac:dyDescent="0.3">
      <c r="A543" s="361" t="s">
        <v>716</v>
      </c>
      <c r="B543" s="361" t="s">
        <v>261</v>
      </c>
      <c r="C543" s="235">
        <v>0</v>
      </c>
      <c r="D543" s="235">
        <v>2526013.11</v>
      </c>
      <c r="E543" s="235">
        <v>674831.49</v>
      </c>
      <c r="F543" s="235">
        <v>1851181.62</v>
      </c>
      <c r="G543" s="235">
        <v>0</v>
      </c>
      <c r="H543" s="235">
        <v>1851181.62</v>
      </c>
    </row>
    <row r="544" spans="1:8" x14ac:dyDescent="0.3">
      <c r="A544" s="361" t="s">
        <v>717</v>
      </c>
      <c r="B544" s="361" t="s">
        <v>276</v>
      </c>
      <c r="C544" s="235">
        <v>0</v>
      </c>
      <c r="D544" s="235">
        <v>5011.38</v>
      </c>
      <c r="E544" s="235">
        <v>1338.8</v>
      </c>
      <c r="F544" s="235">
        <v>3672.58</v>
      </c>
      <c r="G544" s="235">
        <v>0</v>
      </c>
      <c r="H544" s="235">
        <v>3672.58</v>
      </c>
    </row>
    <row r="545" spans="1:8" x14ac:dyDescent="0.3">
      <c r="A545" s="361" t="s">
        <v>718</v>
      </c>
      <c r="B545" s="361" t="s">
        <v>338</v>
      </c>
      <c r="C545" s="235">
        <v>0</v>
      </c>
      <c r="D545" s="235">
        <v>7908.55</v>
      </c>
      <c r="E545" s="235">
        <v>2112.79</v>
      </c>
      <c r="F545" s="235">
        <v>5795.76</v>
      </c>
      <c r="G545" s="235">
        <v>0</v>
      </c>
      <c r="H545" s="235">
        <v>5795.76</v>
      </c>
    </row>
    <row r="546" spans="1:8" x14ac:dyDescent="0.3">
      <c r="A546" s="361" t="s">
        <v>719</v>
      </c>
      <c r="B546" s="361" t="s">
        <v>326</v>
      </c>
      <c r="C546" s="235">
        <v>0</v>
      </c>
      <c r="D546" s="235">
        <v>9487.74</v>
      </c>
      <c r="E546" s="235">
        <v>5289.59</v>
      </c>
      <c r="F546" s="235">
        <v>4198.1499999999996</v>
      </c>
      <c r="G546" s="235">
        <v>0</v>
      </c>
      <c r="H546" s="235">
        <v>4198.1499999999996</v>
      </c>
    </row>
    <row r="547" spans="1:8" x14ac:dyDescent="0.3">
      <c r="A547" s="361" t="s">
        <v>720</v>
      </c>
      <c r="B547" s="361" t="s">
        <v>266</v>
      </c>
      <c r="C547" s="235">
        <v>0</v>
      </c>
      <c r="D547" s="235">
        <v>63969.49</v>
      </c>
      <c r="E547" s="235">
        <v>59045.97</v>
      </c>
      <c r="F547" s="235">
        <v>4923.5200000000004</v>
      </c>
      <c r="G547" s="235">
        <v>0</v>
      </c>
      <c r="H547" s="235">
        <v>4923.5200000000004</v>
      </c>
    </row>
    <row r="548" spans="1:8" x14ac:dyDescent="0.3">
      <c r="A548" s="361" t="s">
        <v>1177</v>
      </c>
      <c r="B548" s="361" t="s">
        <v>721</v>
      </c>
      <c r="C548" s="235">
        <v>0</v>
      </c>
      <c r="D548" s="235">
        <v>4428.21</v>
      </c>
      <c r="E548" s="235">
        <v>1183.01</v>
      </c>
      <c r="F548" s="235">
        <v>3245.2</v>
      </c>
      <c r="G548" s="235">
        <v>0</v>
      </c>
      <c r="H548" s="235">
        <v>3245.2</v>
      </c>
    </row>
    <row r="549" spans="1:8" x14ac:dyDescent="0.3">
      <c r="A549" s="361" t="s">
        <v>722</v>
      </c>
      <c r="B549" s="361" t="s">
        <v>701</v>
      </c>
      <c r="C549" s="235">
        <v>0</v>
      </c>
      <c r="D549" s="235">
        <v>175571.24</v>
      </c>
      <c r="E549" s="235">
        <v>111237.79</v>
      </c>
      <c r="F549" s="235">
        <v>64333.45</v>
      </c>
      <c r="G549" s="235">
        <v>0</v>
      </c>
      <c r="H549" s="235">
        <v>64333.45</v>
      </c>
    </row>
    <row r="550" spans="1:8" x14ac:dyDescent="0.3">
      <c r="A550" s="361" t="s">
        <v>723</v>
      </c>
      <c r="B550" s="361" t="s">
        <v>724</v>
      </c>
      <c r="C550" s="235">
        <v>0</v>
      </c>
      <c r="D550" s="235">
        <v>11981.98</v>
      </c>
      <c r="E550" s="235">
        <v>3201.02</v>
      </c>
      <c r="F550" s="235">
        <v>8780.9599999999991</v>
      </c>
      <c r="G550" s="235">
        <v>0</v>
      </c>
      <c r="H550" s="235">
        <v>8780.9599999999991</v>
      </c>
    </row>
    <row r="551" spans="1:8" x14ac:dyDescent="0.3">
      <c r="A551" s="361" t="s">
        <v>725</v>
      </c>
      <c r="B551" s="361" t="s">
        <v>280</v>
      </c>
      <c r="C551" s="235">
        <v>0</v>
      </c>
      <c r="D551" s="235">
        <v>88166.34</v>
      </c>
      <c r="E551" s="235">
        <v>23553.89</v>
      </c>
      <c r="F551" s="235">
        <v>64612.45</v>
      </c>
      <c r="G551" s="235">
        <v>0</v>
      </c>
      <c r="H551" s="235">
        <v>64612.45</v>
      </c>
    </row>
    <row r="552" spans="1:8" x14ac:dyDescent="0.3">
      <c r="A552" s="361" t="s">
        <v>726</v>
      </c>
      <c r="B552" s="361" t="s">
        <v>727</v>
      </c>
      <c r="C552" s="235">
        <v>0</v>
      </c>
      <c r="D552" s="235">
        <v>4983295.97</v>
      </c>
      <c r="E552" s="235">
        <v>1421384.23</v>
      </c>
      <c r="F552" s="235">
        <v>3561911.74</v>
      </c>
      <c r="G552" s="235">
        <v>0</v>
      </c>
      <c r="H552" s="235">
        <v>3561911.74</v>
      </c>
    </row>
    <row r="553" spans="1:8" x14ac:dyDescent="0.3">
      <c r="A553" s="361" t="s">
        <v>728</v>
      </c>
      <c r="B553" s="361" t="s">
        <v>729</v>
      </c>
      <c r="C553" s="235">
        <v>0</v>
      </c>
      <c r="D553" s="235">
        <v>2065766.87</v>
      </c>
      <c r="E553" s="235">
        <v>1336302.9099999999</v>
      </c>
      <c r="F553" s="235">
        <v>729463.96</v>
      </c>
      <c r="G553" s="235">
        <v>0</v>
      </c>
      <c r="H553" s="235">
        <v>729463.96</v>
      </c>
    </row>
    <row r="554" spans="1:8" x14ac:dyDescent="0.3">
      <c r="A554" s="361" t="s">
        <v>730</v>
      </c>
      <c r="B554" s="361" t="s">
        <v>731</v>
      </c>
      <c r="C554" s="235">
        <v>0</v>
      </c>
      <c r="D554" s="235">
        <v>1469477.42</v>
      </c>
      <c r="E554" s="235">
        <v>441944</v>
      </c>
      <c r="F554" s="235">
        <v>1027533.42</v>
      </c>
      <c r="G554" s="235">
        <v>0</v>
      </c>
      <c r="H554" s="235">
        <v>1027533.42</v>
      </c>
    </row>
    <row r="555" spans="1:8" x14ac:dyDescent="0.3">
      <c r="A555" s="361" t="s">
        <v>732</v>
      </c>
      <c r="B555" s="361" t="s">
        <v>702</v>
      </c>
      <c r="C555" s="235">
        <v>0</v>
      </c>
      <c r="D555" s="235">
        <v>832184.87</v>
      </c>
      <c r="E555" s="235">
        <v>832184.87</v>
      </c>
      <c r="F555" s="235">
        <v>0</v>
      </c>
      <c r="G555" s="235">
        <v>0</v>
      </c>
      <c r="H555" s="235">
        <v>0</v>
      </c>
    </row>
    <row r="556" spans="1:8" x14ac:dyDescent="0.3">
      <c r="A556" s="361" t="s">
        <v>733</v>
      </c>
      <c r="B556" s="361" t="s">
        <v>406</v>
      </c>
      <c r="C556" s="235">
        <v>0</v>
      </c>
      <c r="D556" s="235">
        <v>1788239.47</v>
      </c>
      <c r="E556" s="235">
        <v>477733.19</v>
      </c>
      <c r="F556" s="235">
        <v>1310506.28</v>
      </c>
      <c r="G556" s="235">
        <v>0</v>
      </c>
      <c r="H556" s="235">
        <v>1310506.28</v>
      </c>
    </row>
    <row r="557" spans="1:8" x14ac:dyDescent="0.3">
      <c r="A557" s="361" t="s">
        <v>1178</v>
      </c>
      <c r="B557" s="361" t="s">
        <v>1179</v>
      </c>
      <c r="C557" s="235">
        <v>0</v>
      </c>
      <c r="D557" s="235">
        <v>932741.15</v>
      </c>
      <c r="E557" s="235">
        <v>249184.41</v>
      </c>
      <c r="F557" s="235">
        <v>683556.74</v>
      </c>
      <c r="G557" s="235">
        <v>0</v>
      </c>
      <c r="H557" s="235">
        <v>683556.74</v>
      </c>
    </row>
    <row r="558" spans="1:8" x14ac:dyDescent="0.3">
      <c r="A558" s="361" t="s">
        <v>734</v>
      </c>
      <c r="B558" s="361" t="s">
        <v>735</v>
      </c>
      <c r="C558" s="235">
        <v>0</v>
      </c>
      <c r="D558" s="235">
        <v>503351.61</v>
      </c>
      <c r="E558" s="235">
        <v>503351.61</v>
      </c>
      <c r="F558" s="235">
        <v>0</v>
      </c>
      <c r="G558" s="235">
        <v>0</v>
      </c>
      <c r="H558" s="235">
        <v>0</v>
      </c>
    </row>
    <row r="559" spans="1:8" x14ac:dyDescent="0.3">
      <c r="A559" s="361" t="s">
        <v>736</v>
      </c>
      <c r="B559" s="361" t="s">
        <v>737</v>
      </c>
      <c r="C559" s="235">
        <v>0</v>
      </c>
      <c r="D559" s="235">
        <v>397.69</v>
      </c>
      <c r="E559" s="235">
        <v>112.03</v>
      </c>
      <c r="F559" s="235">
        <v>285.66000000000003</v>
      </c>
      <c r="G559" s="235">
        <v>0</v>
      </c>
      <c r="H559" s="235">
        <v>285.66000000000003</v>
      </c>
    </row>
    <row r="560" spans="1:8" x14ac:dyDescent="0.3">
      <c r="A560" s="361" t="s">
        <v>738</v>
      </c>
      <c r="B560" s="361" t="s">
        <v>253</v>
      </c>
      <c r="C560" s="235">
        <v>0</v>
      </c>
      <c r="D560" s="235">
        <v>9563976.1400000006</v>
      </c>
      <c r="E560" s="235">
        <v>2555043.04</v>
      </c>
      <c r="F560" s="235">
        <v>7008933.0999999996</v>
      </c>
      <c r="G560" s="235">
        <v>0</v>
      </c>
      <c r="H560" s="235">
        <v>7008933.0999999996</v>
      </c>
    </row>
    <row r="561" spans="1:8" x14ac:dyDescent="0.3">
      <c r="A561" s="361" t="s">
        <v>739</v>
      </c>
      <c r="B561" s="361" t="s">
        <v>255</v>
      </c>
      <c r="C561" s="235">
        <v>0</v>
      </c>
      <c r="D561" s="235">
        <v>2165192.37</v>
      </c>
      <c r="E561" s="235">
        <v>578437.21</v>
      </c>
      <c r="F561" s="235">
        <v>1586755.16</v>
      </c>
      <c r="G561" s="235">
        <v>0</v>
      </c>
      <c r="H561" s="235">
        <v>1586755.16</v>
      </c>
    </row>
    <row r="562" spans="1:8" x14ac:dyDescent="0.3">
      <c r="A562" s="361" t="s">
        <v>740</v>
      </c>
      <c r="B562" s="361" t="s">
        <v>257</v>
      </c>
      <c r="C562" s="235">
        <v>0</v>
      </c>
      <c r="D562" s="235">
        <v>723784.27</v>
      </c>
      <c r="E562" s="235">
        <v>193361</v>
      </c>
      <c r="F562" s="235">
        <v>530423.27</v>
      </c>
      <c r="G562" s="235">
        <v>0</v>
      </c>
      <c r="H562" s="235">
        <v>530423.27</v>
      </c>
    </row>
    <row r="563" spans="1:8" x14ac:dyDescent="0.3">
      <c r="A563" s="361" t="s">
        <v>741</v>
      </c>
      <c r="B563" s="361" t="s">
        <v>623</v>
      </c>
      <c r="C563" s="235">
        <v>0</v>
      </c>
      <c r="D563" s="235">
        <v>172124.96</v>
      </c>
      <c r="E563" s="235">
        <v>45983.67</v>
      </c>
      <c r="F563" s="235">
        <v>126141.29</v>
      </c>
      <c r="G563" s="235">
        <v>0</v>
      </c>
      <c r="H563" s="235">
        <v>126141.29</v>
      </c>
    </row>
    <row r="564" spans="1:8" x14ac:dyDescent="0.3">
      <c r="A564" s="361" t="s">
        <v>742</v>
      </c>
      <c r="B564" s="361" t="s">
        <v>261</v>
      </c>
      <c r="C564" s="235">
        <v>0</v>
      </c>
      <c r="D564" s="235">
        <v>95488.51</v>
      </c>
      <c r="E564" s="235">
        <v>25510.02</v>
      </c>
      <c r="F564" s="235">
        <v>69978.490000000005</v>
      </c>
      <c r="G564" s="235">
        <v>0</v>
      </c>
      <c r="H564" s="235">
        <v>69978.490000000005</v>
      </c>
    </row>
    <row r="565" spans="1:8" x14ac:dyDescent="0.3">
      <c r="A565" s="361" t="s">
        <v>743</v>
      </c>
      <c r="B565" s="361" t="s">
        <v>263</v>
      </c>
      <c r="C565" s="235">
        <v>0</v>
      </c>
      <c r="D565" s="235">
        <v>66018.350000000006</v>
      </c>
      <c r="E565" s="235">
        <v>17636.990000000002</v>
      </c>
      <c r="F565" s="235">
        <v>48381.36</v>
      </c>
      <c r="G565" s="235">
        <v>0</v>
      </c>
      <c r="H565" s="235">
        <v>48381.36</v>
      </c>
    </row>
    <row r="566" spans="1:8" x14ac:dyDescent="0.3">
      <c r="A566" s="361" t="s">
        <v>744</v>
      </c>
      <c r="B566" s="361" t="s">
        <v>266</v>
      </c>
      <c r="C566" s="235">
        <v>0</v>
      </c>
      <c r="D566" s="235">
        <v>49629.25</v>
      </c>
      <c r="E566" s="235">
        <v>13258.59</v>
      </c>
      <c r="F566" s="235">
        <v>36370.660000000003</v>
      </c>
      <c r="G566" s="235">
        <v>0</v>
      </c>
      <c r="H566" s="235">
        <v>36370.660000000003</v>
      </c>
    </row>
    <row r="567" spans="1:8" x14ac:dyDescent="0.3">
      <c r="A567" s="361" t="s">
        <v>745</v>
      </c>
      <c r="B567" s="361" t="s">
        <v>746</v>
      </c>
      <c r="C567" s="235">
        <v>0</v>
      </c>
      <c r="D567" s="235">
        <v>43515.53</v>
      </c>
      <c r="E567" s="235">
        <v>11625.3</v>
      </c>
      <c r="F567" s="235">
        <v>31890.23</v>
      </c>
      <c r="G567" s="235">
        <v>0</v>
      </c>
      <c r="H567" s="235">
        <v>31890.23</v>
      </c>
    </row>
    <row r="568" spans="1:8" x14ac:dyDescent="0.3">
      <c r="A568" s="361" t="s">
        <v>1180</v>
      </c>
      <c r="B568" s="361" t="s">
        <v>304</v>
      </c>
      <c r="C568" s="235">
        <v>0</v>
      </c>
      <c r="D568" s="235">
        <v>43269.29</v>
      </c>
      <c r="E568" s="235">
        <v>11559.51</v>
      </c>
      <c r="F568" s="235">
        <v>31709.78</v>
      </c>
      <c r="G568" s="235">
        <v>0</v>
      </c>
      <c r="H568" s="235">
        <v>31709.78</v>
      </c>
    </row>
    <row r="569" spans="1:8" x14ac:dyDescent="0.3">
      <c r="A569" s="361" t="s">
        <v>1181</v>
      </c>
      <c r="B569" s="361" t="s">
        <v>497</v>
      </c>
      <c r="C569" s="235">
        <v>0</v>
      </c>
      <c r="D569" s="235">
        <v>44211.87</v>
      </c>
      <c r="E569" s="235">
        <v>11811.33</v>
      </c>
      <c r="F569" s="235">
        <v>32400.54</v>
      </c>
      <c r="G569" s="235">
        <v>0</v>
      </c>
      <c r="H569" s="235">
        <v>32400.54</v>
      </c>
    </row>
    <row r="570" spans="1:8" x14ac:dyDescent="0.3">
      <c r="A570" s="361" t="s">
        <v>747</v>
      </c>
      <c r="B570" s="361" t="s">
        <v>270</v>
      </c>
      <c r="C570" s="235">
        <v>0</v>
      </c>
      <c r="D570" s="235">
        <v>109957.57</v>
      </c>
      <c r="E570" s="235">
        <v>32150.04</v>
      </c>
      <c r="F570" s="235">
        <v>77807.53</v>
      </c>
      <c r="G570" s="235">
        <v>0</v>
      </c>
      <c r="H570" s="235">
        <v>77807.53</v>
      </c>
    </row>
    <row r="571" spans="1:8" x14ac:dyDescent="0.3">
      <c r="A571" s="361" t="s">
        <v>748</v>
      </c>
      <c r="B571" s="361" t="s">
        <v>272</v>
      </c>
      <c r="C571" s="235">
        <v>0</v>
      </c>
      <c r="D571" s="235">
        <v>359446.3</v>
      </c>
      <c r="E571" s="235">
        <v>101246.31</v>
      </c>
      <c r="F571" s="235">
        <v>258199.99</v>
      </c>
      <c r="G571" s="235">
        <v>0</v>
      </c>
      <c r="H571" s="235">
        <v>258199.99</v>
      </c>
    </row>
    <row r="572" spans="1:8" x14ac:dyDescent="0.3">
      <c r="A572" s="361" t="s">
        <v>749</v>
      </c>
      <c r="B572" s="361" t="s">
        <v>274</v>
      </c>
      <c r="C572" s="235">
        <v>0</v>
      </c>
      <c r="D572" s="235">
        <v>114472.44</v>
      </c>
      <c r="E572" s="235">
        <v>30581.63</v>
      </c>
      <c r="F572" s="235">
        <v>83890.81</v>
      </c>
      <c r="G572" s="235">
        <v>0</v>
      </c>
      <c r="H572" s="235">
        <v>83890.81</v>
      </c>
    </row>
    <row r="573" spans="1:8" x14ac:dyDescent="0.3">
      <c r="A573" s="361" t="s">
        <v>750</v>
      </c>
      <c r="B573" s="361" t="s">
        <v>261</v>
      </c>
      <c r="C573" s="235">
        <v>0</v>
      </c>
      <c r="D573" s="235">
        <v>296001.08</v>
      </c>
      <c r="E573" s="235">
        <v>79077.52</v>
      </c>
      <c r="F573" s="235">
        <v>216923.56</v>
      </c>
      <c r="G573" s="235">
        <v>0</v>
      </c>
      <c r="H573" s="235">
        <v>216923.56</v>
      </c>
    </row>
    <row r="574" spans="1:8" x14ac:dyDescent="0.3">
      <c r="A574" s="361" t="s">
        <v>751</v>
      </c>
      <c r="B574" s="361" t="s">
        <v>687</v>
      </c>
      <c r="C574" s="235">
        <v>0</v>
      </c>
      <c r="D574" s="235">
        <v>49886.09</v>
      </c>
      <c r="E574" s="235">
        <v>13752.26</v>
      </c>
      <c r="F574" s="235">
        <v>36133.83</v>
      </c>
      <c r="G574" s="235">
        <v>0</v>
      </c>
      <c r="H574" s="235">
        <v>36133.83</v>
      </c>
    </row>
    <row r="575" spans="1:8" x14ac:dyDescent="0.3">
      <c r="A575" s="361" t="s">
        <v>752</v>
      </c>
      <c r="B575" s="361" t="s">
        <v>633</v>
      </c>
      <c r="C575" s="235">
        <v>0</v>
      </c>
      <c r="D575" s="235">
        <v>31697.14</v>
      </c>
      <c r="E575" s="235">
        <v>8467.98</v>
      </c>
      <c r="F575" s="235">
        <v>23229.16</v>
      </c>
      <c r="G575" s="235">
        <v>0</v>
      </c>
      <c r="H575" s="235">
        <v>23229.16</v>
      </c>
    </row>
    <row r="576" spans="1:8" x14ac:dyDescent="0.3">
      <c r="A576" s="361" t="s">
        <v>753</v>
      </c>
      <c r="B576" s="361" t="s">
        <v>326</v>
      </c>
      <c r="C576" s="235">
        <v>0</v>
      </c>
      <c r="D576" s="235">
        <v>93999.78</v>
      </c>
      <c r="E576" s="235">
        <v>55171.6</v>
      </c>
      <c r="F576" s="235">
        <v>38828.18</v>
      </c>
      <c r="G576" s="235">
        <v>0</v>
      </c>
      <c r="H576" s="235">
        <v>38828.18</v>
      </c>
    </row>
    <row r="577" spans="1:8" x14ac:dyDescent="0.3">
      <c r="A577" s="361" t="s">
        <v>754</v>
      </c>
      <c r="B577" s="361" t="s">
        <v>701</v>
      </c>
      <c r="C577" s="235">
        <v>0</v>
      </c>
      <c r="D577" s="235">
        <v>234095.02</v>
      </c>
      <c r="E577" s="235">
        <v>62539.14</v>
      </c>
      <c r="F577" s="235">
        <v>171555.88</v>
      </c>
      <c r="G577" s="235">
        <v>0</v>
      </c>
      <c r="H577" s="235">
        <v>171555.88</v>
      </c>
    </row>
    <row r="578" spans="1:8" x14ac:dyDescent="0.3">
      <c r="A578" s="361" t="s">
        <v>755</v>
      </c>
      <c r="B578" s="361" t="s">
        <v>357</v>
      </c>
      <c r="C578" s="235">
        <v>0</v>
      </c>
      <c r="D578" s="235">
        <v>165933.63</v>
      </c>
      <c r="E578" s="235">
        <v>44329.63</v>
      </c>
      <c r="F578" s="235">
        <v>121604</v>
      </c>
      <c r="G578" s="235">
        <v>0</v>
      </c>
      <c r="H578" s="235">
        <v>121604</v>
      </c>
    </row>
    <row r="579" spans="1:8" x14ac:dyDescent="0.3">
      <c r="A579" s="361" t="s">
        <v>756</v>
      </c>
      <c r="B579" s="361" t="s">
        <v>253</v>
      </c>
      <c r="C579" s="235">
        <v>0</v>
      </c>
      <c r="D579" s="235">
        <v>7197581.1399999997</v>
      </c>
      <c r="E579" s="235">
        <v>1922853.98</v>
      </c>
      <c r="F579" s="235">
        <v>5274727.16</v>
      </c>
      <c r="G579" s="235">
        <v>0</v>
      </c>
      <c r="H579" s="235">
        <v>5274727.16</v>
      </c>
    </row>
    <row r="580" spans="1:8" x14ac:dyDescent="0.3">
      <c r="A580" s="361" t="s">
        <v>757</v>
      </c>
      <c r="B580" s="361" t="s">
        <v>255</v>
      </c>
      <c r="C580" s="235">
        <v>0</v>
      </c>
      <c r="D580" s="235">
        <v>1584507.66</v>
      </c>
      <c r="E580" s="235">
        <v>423305.66</v>
      </c>
      <c r="F580" s="235">
        <v>1161202</v>
      </c>
      <c r="G580" s="235">
        <v>0</v>
      </c>
      <c r="H580" s="235">
        <v>1161202</v>
      </c>
    </row>
    <row r="581" spans="1:8" x14ac:dyDescent="0.3">
      <c r="A581" s="361" t="s">
        <v>758</v>
      </c>
      <c r="B581" s="361" t="s">
        <v>257</v>
      </c>
      <c r="C581" s="235">
        <v>0</v>
      </c>
      <c r="D581" s="235">
        <v>540331.37</v>
      </c>
      <c r="E581" s="235">
        <v>144351.04000000001</v>
      </c>
      <c r="F581" s="235">
        <v>395980.33</v>
      </c>
      <c r="G581" s="235">
        <v>0</v>
      </c>
      <c r="H581" s="235">
        <v>395980.33</v>
      </c>
    </row>
    <row r="582" spans="1:8" x14ac:dyDescent="0.3">
      <c r="A582" s="361" t="s">
        <v>759</v>
      </c>
      <c r="B582" s="361" t="s">
        <v>760</v>
      </c>
      <c r="C582" s="235">
        <v>0</v>
      </c>
      <c r="D582" s="235">
        <v>131773.43</v>
      </c>
      <c r="E582" s="235">
        <v>35203.64</v>
      </c>
      <c r="F582" s="235">
        <v>96569.79</v>
      </c>
      <c r="G582" s="235">
        <v>0</v>
      </c>
      <c r="H582" s="235">
        <v>96569.79</v>
      </c>
    </row>
    <row r="583" spans="1:8" x14ac:dyDescent="0.3">
      <c r="A583" s="361" t="s">
        <v>761</v>
      </c>
      <c r="B583" s="361" t="s">
        <v>261</v>
      </c>
      <c r="C583" s="235">
        <v>0</v>
      </c>
      <c r="D583" s="235">
        <v>73958.92</v>
      </c>
      <c r="E583" s="235">
        <v>19758.330000000002</v>
      </c>
      <c r="F583" s="235">
        <v>54200.59</v>
      </c>
      <c r="G583" s="235">
        <v>0</v>
      </c>
      <c r="H583" s="235">
        <v>54200.59</v>
      </c>
    </row>
    <row r="584" spans="1:8" x14ac:dyDescent="0.3">
      <c r="A584" s="361" t="s">
        <v>762</v>
      </c>
      <c r="B584" s="361" t="s">
        <v>263</v>
      </c>
      <c r="C584" s="235">
        <v>0</v>
      </c>
      <c r="D584" s="235">
        <v>38461.82</v>
      </c>
      <c r="E584" s="235">
        <v>10275.18</v>
      </c>
      <c r="F584" s="235">
        <v>28186.639999999999</v>
      </c>
      <c r="G584" s="235">
        <v>0</v>
      </c>
      <c r="H584" s="235">
        <v>28186.639999999999</v>
      </c>
    </row>
    <row r="585" spans="1:8" x14ac:dyDescent="0.3">
      <c r="A585" s="361" t="s">
        <v>763</v>
      </c>
      <c r="B585" s="361" t="s">
        <v>266</v>
      </c>
      <c r="C585" s="235">
        <v>0</v>
      </c>
      <c r="D585" s="235">
        <v>55782.68</v>
      </c>
      <c r="E585" s="235">
        <v>14902.5</v>
      </c>
      <c r="F585" s="235">
        <v>40880.18</v>
      </c>
      <c r="G585" s="235">
        <v>0</v>
      </c>
      <c r="H585" s="235">
        <v>40880.18</v>
      </c>
    </row>
    <row r="586" spans="1:8" x14ac:dyDescent="0.3">
      <c r="A586" s="361" t="s">
        <v>764</v>
      </c>
      <c r="B586" s="361" t="s">
        <v>765</v>
      </c>
      <c r="C586" s="235">
        <v>0</v>
      </c>
      <c r="D586" s="235">
        <v>70210.2</v>
      </c>
      <c r="E586" s="235">
        <v>18756.849999999999</v>
      </c>
      <c r="F586" s="235">
        <v>51453.35</v>
      </c>
      <c r="G586" s="235">
        <v>0</v>
      </c>
      <c r="H586" s="235">
        <v>51453.35</v>
      </c>
    </row>
    <row r="587" spans="1:8" x14ac:dyDescent="0.3">
      <c r="A587" s="361" t="s">
        <v>766</v>
      </c>
      <c r="B587" s="361" t="s">
        <v>300</v>
      </c>
      <c r="C587" s="235">
        <v>0</v>
      </c>
      <c r="D587" s="235">
        <v>20745.34</v>
      </c>
      <c r="E587" s="235">
        <v>5542.18</v>
      </c>
      <c r="F587" s="235">
        <v>15203.16</v>
      </c>
      <c r="G587" s="235">
        <v>0</v>
      </c>
      <c r="H587" s="235">
        <v>15203.16</v>
      </c>
    </row>
    <row r="588" spans="1:8" x14ac:dyDescent="0.3">
      <c r="A588" s="361" t="s">
        <v>1182</v>
      </c>
      <c r="B588" s="361" t="s">
        <v>1183</v>
      </c>
      <c r="C588" s="235">
        <v>0</v>
      </c>
      <c r="D588" s="235">
        <v>15217.43</v>
      </c>
      <c r="E588" s="235">
        <v>4065.38</v>
      </c>
      <c r="F588" s="235">
        <v>11152.05</v>
      </c>
      <c r="G588" s="235">
        <v>0</v>
      </c>
      <c r="H588" s="235">
        <v>11152.05</v>
      </c>
    </row>
    <row r="589" spans="1:8" x14ac:dyDescent="0.3">
      <c r="A589" s="361" t="s">
        <v>767</v>
      </c>
      <c r="B589" s="361" t="s">
        <v>270</v>
      </c>
      <c r="C589" s="235">
        <v>0</v>
      </c>
      <c r="D589" s="235">
        <v>219924.79</v>
      </c>
      <c r="E589" s="235">
        <v>64299.71</v>
      </c>
      <c r="F589" s="235">
        <v>155625.07999999999</v>
      </c>
      <c r="G589" s="235">
        <v>0</v>
      </c>
      <c r="H589" s="235">
        <v>155625.07999999999</v>
      </c>
    </row>
    <row r="590" spans="1:8" x14ac:dyDescent="0.3">
      <c r="A590" s="361" t="s">
        <v>768</v>
      </c>
      <c r="B590" s="361" t="s">
        <v>272</v>
      </c>
      <c r="C590" s="235">
        <v>0</v>
      </c>
      <c r="D590" s="235">
        <v>22874.1</v>
      </c>
      <c r="E590" s="235">
        <v>6962.17</v>
      </c>
      <c r="F590" s="235">
        <v>15911.93</v>
      </c>
      <c r="G590" s="235">
        <v>0</v>
      </c>
      <c r="H590" s="235">
        <v>15911.93</v>
      </c>
    </row>
    <row r="591" spans="1:8" x14ac:dyDescent="0.3">
      <c r="A591" s="361" t="s">
        <v>769</v>
      </c>
      <c r="B591" s="361" t="s">
        <v>274</v>
      </c>
      <c r="C591" s="235">
        <v>0</v>
      </c>
      <c r="D591" s="235">
        <v>114472.44</v>
      </c>
      <c r="E591" s="235">
        <v>30581.63</v>
      </c>
      <c r="F591" s="235">
        <v>83890.81</v>
      </c>
      <c r="G591" s="235">
        <v>0</v>
      </c>
      <c r="H591" s="235">
        <v>83890.81</v>
      </c>
    </row>
    <row r="592" spans="1:8" x14ac:dyDescent="0.3">
      <c r="A592" s="361" t="s">
        <v>770</v>
      </c>
      <c r="B592" s="361" t="s">
        <v>284</v>
      </c>
      <c r="C592" s="235">
        <v>0</v>
      </c>
      <c r="D592" s="235">
        <v>260992.42</v>
      </c>
      <c r="E592" s="235">
        <v>174903.62</v>
      </c>
      <c r="F592" s="235">
        <v>86088.8</v>
      </c>
      <c r="G592" s="235">
        <v>0</v>
      </c>
      <c r="H592" s="235">
        <v>86088.8</v>
      </c>
    </row>
    <row r="593" spans="1:8" x14ac:dyDescent="0.3">
      <c r="A593" s="361" t="s">
        <v>771</v>
      </c>
      <c r="B593" s="361" t="s">
        <v>701</v>
      </c>
      <c r="C593" s="235">
        <v>0</v>
      </c>
      <c r="D593" s="235">
        <v>102416.61</v>
      </c>
      <c r="E593" s="235">
        <v>27360.880000000001</v>
      </c>
      <c r="F593" s="235">
        <v>75055.73</v>
      </c>
      <c r="G593" s="235">
        <v>0</v>
      </c>
      <c r="H593" s="235">
        <v>75055.73</v>
      </c>
    </row>
    <row r="594" spans="1:8" x14ac:dyDescent="0.3">
      <c r="A594" s="361" t="s">
        <v>772</v>
      </c>
      <c r="B594" s="361" t="s">
        <v>253</v>
      </c>
      <c r="C594" s="235">
        <v>0</v>
      </c>
      <c r="D594" s="235">
        <v>72619734.469999999</v>
      </c>
      <c r="E594" s="235">
        <v>72619734.469999999</v>
      </c>
      <c r="F594" s="235">
        <v>0</v>
      </c>
      <c r="G594" s="235">
        <v>0</v>
      </c>
      <c r="H594" s="235">
        <v>0</v>
      </c>
    </row>
    <row r="595" spans="1:8" x14ac:dyDescent="0.3">
      <c r="A595" s="361" t="s">
        <v>773</v>
      </c>
      <c r="B595" s="361" t="s">
        <v>255</v>
      </c>
      <c r="C595" s="235">
        <v>0</v>
      </c>
      <c r="D595" s="235">
        <v>16084095.01</v>
      </c>
      <c r="E595" s="235">
        <v>16084095.01</v>
      </c>
      <c r="F595" s="235">
        <v>0</v>
      </c>
      <c r="G595" s="235">
        <v>0</v>
      </c>
      <c r="H595" s="235">
        <v>0</v>
      </c>
    </row>
    <row r="596" spans="1:8" x14ac:dyDescent="0.3">
      <c r="A596" s="361" t="s">
        <v>964</v>
      </c>
      <c r="B596" s="361" t="s">
        <v>257</v>
      </c>
      <c r="C596" s="235">
        <v>0</v>
      </c>
      <c r="D596" s="235">
        <v>5481357.04</v>
      </c>
      <c r="E596" s="235">
        <v>5481357.04</v>
      </c>
      <c r="F596" s="235">
        <v>0</v>
      </c>
      <c r="G596" s="235">
        <v>0</v>
      </c>
      <c r="H596" s="235">
        <v>0</v>
      </c>
    </row>
    <row r="597" spans="1:8" x14ac:dyDescent="0.3">
      <c r="A597" s="361" t="s">
        <v>965</v>
      </c>
      <c r="B597" s="361" t="s">
        <v>623</v>
      </c>
      <c r="C597" s="235">
        <v>0</v>
      </c>
      <c r="D597" s="235">
        <v>1301965.75</v>
      </c>
      <c r="E597" s="235">
        <v>1301965.75</v>
      </c>
      <c r="F597" s="235">
        <v>0</v>
      </c>
      <c r="G597" s="235">
        <v>0</v>
      </c>
      <c r="H597" s="235">
        <v>0</v>
      </c>
    </row>
    <row r="598" spans="1:8" x14ac:dyDescent="0.3">
      <c r="A598" s="361" t="s">
        <v>774</v>
      </c>
      <c r="B598" s="361" t="s">
        <v>261</v>
      </c>
      <c r="C598" s="235">
        <v>0</v>
      </c>
      <c r="D598" s="235">
        <v>731211.48</v>
      </c>
      <c r="E598" s="235">
        <v>731211.48</v>
      </c>
      <c r="F598" s="235">
        <v>0</v>
      </c>
      <c r="G598" s="235">
        <v>0</v>
      </c>
      <c r="H598" s="235">
        <v>0</v>
      </c>
    </row>
    <row r="599" spans="1:8" x14ac:dyDescent="0.3">
      <c r="A599" s="361" t="s">
        <v>775</v>
      </c>
      <c r="B599" s="361" t="s">
        <v>263</v>
      </c>
      <c r="C599" s="235">
        <v>0</v>
      </c>
      <c r="D599" s="235">
        <v>439451.82</v>
      </c>
      <c r="E599" s="235">
        <v>439451.82</v>
      </c>
      <c r="F599" s="235">
        <v>0</v>
      </c>
      <c r="G599" s="235">
        <v>0</v>
      </c>
      <c r="H599" s="235">
        <v>0</v>
      </c>
    </row>
    <row r="600" spans="1:8" x14ac:dyDescent="0.3">
      <c r="A600" s="361" t="s">
        <v>776</v>
      </c>
      <c r="B600" s="361" t="s">
        <v>266</v>
      </c>
      <c r="C600" s="235">
        <v>0</v>
      </c>
      <c r="D600" s="235">
        <v>245476.47</v>
      </c>
      <c r="E600" s="235">
        <v>245476.47</v>
      </c>
      <c r="F600" s="235">
        <v>0</v>
      </c>
      <c r="G600" s="235">
        <v>0</v>
      </c>
      <c r="H600" s="235">
        <v>0</v>
      </c>
    </row>
    <row r="601" spans="1:8" x14ac:dyDescent="0.3">
      <c r="A601" s="361" t="s">
        <v>777</v>
      </c>
      <c r="B601" s="361" t="s">
        <v>676</v>
      </c>
      <c r="C601" s="235">
        <v>0</v>
      </c>
      <c r="D601" s="235">
        <v>6017385.5999999996</v>
      </c>
      <c r="E601" s="235">
        <v>6017385.5999999996</v>
      </c>
      <c r="F601" s="235">
        <v>0</v>
      </c>
      <c r="G601" s="235">
        <v>0</v>
      </c>
      <c r="H601" s="235">
        <v>0</v>
      </c>
    </row>
    <row r="602" spans="1:8" x14ac:dyDescent="0.3">
      <c r="A602" s="361" t="s">
        <v>778</v>
      </c>
      <c r="B602" s="361" t="s">
        <v>300</v>
      </c>
      <c r="C602" s="235">
        <v>0</v>
      </c>
      <c r="D602" s="235">
        <v>98129.36</v>
      </c>
      <c r="E602" s="235">
        <v>98129.36</v>
      </c>
      <c r="F602" s="235">
        <v>0</v>
      </c>
      <c r="G602" s="235">
        <v>0</v>
      </c>
      <c r="H602" s="235">
        <v>0</v>
      </c>
    </row>
    <row r="603" spans="1:8" x14ac:dyDescent="0.3">
      <c r="A603" s="361" t="s">
        <v>779</v>
      </c>
      <c r="B603" s="361" t="s">
        <v>304</v>
      </c>
      <c r="C603" s="235">
        <v>0</v>
      </c>
      <c r="D603" s="235">
        <v>488548.74</v>
      </c>
      <c r="E603" s="235">
        <v>488548.74</v>
      </c>
      <c r="F603" s="235">
        <v>0</v>
      </c>
      <c r="G603" s="235">
        <v>0</v>
      </c>
      <c r="H603" s="235">
        <v>0</v>
      </c>
    </row>
    <row r="604" spans="1:8" x14ac:dyDescent="0.3">
      <c r="A604" s="361" t="s">
        <v>780</v>
      </c>
      <c r="B604" s="361" t="s">
        <v>497</v>
      </c>
      <c r="C604" s="235">
        <v>0</v>
      </c>
      <c r="D604" s="235">
        <v>268626.92</v>
      </c>
      <c r="E604" s="235">
        <v>268626.92</v>
      </c>
      <c r="F604" s="235">
        <v>0</v>
      </c>
      <c r="G604" s="235">
        <v>0</v>
      </c>
      <c r="H604" s="235">
        <v>0</v>
      </c>
    </row>
    <row r="605" spans="1:8" x14ac:dyDescent="0.3">
      <c r="A605" s="361" t="s">
        <v>781</v>
      </c>
      <c r="B605" s="361" t="s">
        <v>270</v>
      </c>
      <c r="C605" s="235">
        <v>0</v>
      </c>
      <c r="D605" s="235">
        <v>1640821.74</v>
      </c>
      <c r="E605" s="235">
        <v>1640821.74</v>
      </c>
      <c r="F605" s="235">
        <v>0</v>
      </c>
      <c r="G605" s="235">
        <v>0</v>
      </c>
      <c r="H605" s="235">
        <v>0</v>
      </c>
    </row>
    <row r="606" spans="1:8" x14ac:dyDescent="0.3">
      <c r="A606" s="361" t="s">
        <v>782</v>
      </c>
      <c r="B606" s="361" t="s">
        <v>272</v>
      </c>
      <c r="C606" s="235">
        <v>0</v>
      </c>
      <c r="D606" s="235">
        <v>1125366.71</v>
      </c>
      <c r="E606" s="235">
        <v>1125366.71</v>
      </c>
      <c r="F606" s="235">
        <v>0</v>
      </c>
      <c r="G606" s="235">
        <v>0</v>
      </c>
      <c r="H606" s="235">
        <v>0</v>
      </c>
    </row>
    <row r="607" spans="1:8" x14ac:dyDescent="0.3">
      <c r="A607" s="361" t="s">
        <v>783</v>
      </c>
      <c r="B607" s="361" t="s">
        <v>784</v>
      </c>
      <c r="C607" s="235">
        <v>0</v>
      </c>
      <c r="D607" s="235">
        <v>16010.23</v>
      </c>
      <c r="E607" s="235">
        <v>16010.23</v>
      </c>
      <c r="F607" s="235">
        <v>0</v>
      </c>
      <c r="G607" s="235">
        <v>0</v>
      </c>
      <c r="H607" s="235">
        <v>0</v>
      </c>
    </row>
    <row r="608" spans="1:8" x14ac:dyDescent="0.3">
      <c r="A608" s="361" t="s">
        <v>785</v>
      </c>
      <c r="B608" s="361" t="s">
        <v>274</v>
      </c>
      <c r="C608" s="235">
        <v>0</v>
      </c>
      <c r="D608" s="235">
        <v>351490.62</v>
      </c>
      <c r="E608" s="235">
        <v>351490.62</v>
      </c>
      <c r="F608" s="235">
        <v>0</v>
      </c>
      <c r="G608" s="235">
        <v>0</v>
      </c>
      <c r="H608" s="235">
        <v>0</v>
      </c>
    </row>
    <row r="609" spans="1:8" x14ac:dyDescent="0.3">
      <c r="A609" s="361" t="s">
        <v>786</v>
      </c>
      <c r="B609" s="361" t="s">
        <v>261</v>
      </c>
      <c r="C609" s="235">
        <v>0</v>
      </c>
      <c r="D609" s="235">
        <v>1021454.52</v>
      </c>
      <c r="E609" s="235">
        <v>1021454.52</v>
      </c>
      <c r="F609" s="235">
        <v>0</v>
      </c>
      <c r="G609" s="235">
        <v>0</v>
      </c>
      <c r="H609" s="235">
        <v>0</v>
      </c>
    </row>
    <row r="610" spans="1:8" x14ac:dyDescent="0.3">
      <c r="A610" s="361" t="s">
        <v>787</v>
      </c>
      <c r="B610" s="361" t="s">
        <v>788</v>
      </c>
      <c r="C610" s="235">
        <v>0</v>
      </c>
      <c r="D610" s="235">
        <v>325365.28000000003</v>
      </c>
      <c r="E610" s="235">
        <v>325365.28000000003</v>
      </c>
      <c r="F610" s="235">
        <v>0</v>
      </c>
      <c r="G610" s="235">
        <v>0</v>
      </c>
      <c r="H610" s="235">
        <v>0</v>
      </c>
    </row>
    <row r="611" spans="1:8" x14ac:dyDescent="0.3">
      <c r="A611" s="361" t="s">
        <v>789</v>
      </c>
      <c r="B611" s="361" t="s">
        <v>790</v>
      </c>
      <c r="C611" s="235">
        <v>0</v>
      </c>
      <c r="D611" s="235">
        <v>766144.15</v>
      </c>
      <c r="E611" s="235">
        <v>766144.15</v>
      </c>
      <c r="F611" s="235">
        <v>0</v>
      </c>
      <c r="G611" s="235">
        <v>0</v>
      </c>
      <c r="H611" s="235">
        <v>0</v>
      </c>
    </row>
    <row r="612" spans="1:8" x14ac:dyDescent="0.3">
      <c r="A612" s="361" t="s">
        <v>1184</v>
      </c>
      <c r="B612" s="361" t="s">
        <v>338</v>
      </c>
      <c r="C612" s="235">
        <v>0</v>
      </c>
      <c r="D612" s="235">
        <v>35596.519999999997</v>
      </c>
      <c r="E612" s="235">
        <v>35596.519999999997</v>
      </c>
      <c r="F612" s="235">
        <v>0</v>
      </c>
      <c r="G612" s="235">
        <v>0</v>
      </c>
      <c r="H612" s="235">
        <v>0</v>
      </c>
    </row>
    <row r="613" spans="1:8" x14ac:dyDescent="0.3">
      <c r="A613" s="361" t="s">
        <v>966</v>
      </c>
      <c r="B613" s="361" t="s">
        <v>967</v>
      </c>
      <c r="C613" s="235">
        <v>0</v>
      </c>
      <c r="D613" s="235">
        <v>44831.29</v>
      </c>
      <c r="E613" s="235">
        <v>44831.29</v>
      </c>
      <c r="F613" s="235">
        <v>0</v>
      </c>
      <c r="G613" s="235">
        <v>0</v>
      </c>
      <c r="H613" s="235">
        <v>0</v>
      </c>
    </row>
    <row r="614" spans="1:8" x14ac:dyDescent="0.3">
      <c r="A614" s="361" t="s">
        <v>791</v>
      </c>
      <c r="B614" s="361" t="s">
        <v>633</v>
      </c>
      <c r="C614" s="235">
        <v>0</v>
      </c>
      <c r="D614" s="235">
        <v>4925136.72</v>
      </c>
      <c r="E614" s="235">
        <v>4925136.72</v>
      </c>
      <c r="F614" s="235">
        <v>0</v>
      </c>
      <c r="G614" s="235">
        <v>0</v>
      </c>
      <c r="H614" s="235">
        <v>0</v>
      </c>
    </row>
    <row r="615" spans="1:8" x14ac:dyDescent="0.3">
      <c r="A615" s="361" t="s">
        <v>792</v>
      </c>
      <c r="B615" s="361" t="s">
        <v>326</v>
      </c>
      <c r="C615" s="235">
        <v>0</v>
      </c>
      <c r="D615" s="235">
        <v>343075.93</v>
      </c>
      <c r="E615" s="235">
        <v>343075.93</v>
      </c>
      <c r="F615" s="235">
        <v>0</v>
      </c>
      <c r="G615" s="235">
        <v>0</v>
      </c>
      <c r="H615" s="235">
        <v>0</v>
      </c>
    </row>
    <row r="616" spans="1:8" x14ac:dyDescent="0.3">
      <c r="A616" s="361" t="s">
        <v>793</v>
      </c>
      <c r="B616" s="361" t="s">
        <v>328</v>
      </c>
      <c r="C616" s="235">
        <v>0</v>
      </c>
      <c r="D616" s="235">
        <v>864493.51</v>
      </c>
      <c r="E616" s="235">
        <v>864493.51</v>
      </c>
      <c r="F616" s="235">
        <v>0</v>
      </c>
      <c r="G616" s="235">
        <v>0</v>
      </c>
      <c r="H616" s="235">
        <v>0</v>
      </c>
    </row>
    <row r="617" spans="1:8" x14ac:dyDescent="0.3">
      <c r="A617" s="361" t="s">
        <v>968</v>
      </c>
      <c r="B617" s="361" t="s">
        <v>969</v>
      </c>
      <c r="C617" s="235">
        <v>0</v>
      </c>
      <c r="D617" s="235">
        <v>3279387.45</v>
      </c>
      <c r="E617" s="235">
        <v>3279387.45</v>
      </c>
      <c r="F617" s="235">
        <v>0</v>
      </c>
      <c r="G617" s="235">
        <v>0</v>
      </c>
      <c r="H617" s="235">
        <v>0</v>
      </c>
    </row>
    <row r="618" spans="1:8" x14ac:dyDescent="0.3">
      <c r="A618" s="361" t="s">
        <v>794</v>
      </c>
      <c r="B618" s="361" t="s">
        <v>795</v>
      </c>
      <c r="C618" s="235">
        <v>0</v>
      </c>
      <c r="D618" s="235">
        <v>10531986.18</v>
      </c>
      <c r="E618" s="235">
        <v>10531986.18</v>
      </c>
      <c r="F618" s="235">
        <v>0</v>
      </c>
      <c r="G618" s="235">
        <v>0</v>
      </c>
      <c r="H618" s="235">
        <v>0</v>
      </c>
    </row>
    <row r="619" spans="1:8" x14ac:dyDescent="0.3">
      <c r="A619" s="361" t="s">
        <v>796</v>
      </c>
      <c r="B619" s="361" t="s">
        <v>372</v>
      </c>
      <c r="C619" s="235">
        <v>0</v>
      </c>
      <c r="D619" s="235">
        <v>231405103.33000001</v>
      </c>
      <c r="E619" s="235">
        <v>231405103.33000001</v>
      </c>
      <c r="F619" s="235">
        <v>0</v>
      </c>
      <c r="G619" s="235">
        <v>0</v>
      </c>
      <c r="H619" s="235">
        <v>0</v>
      </c>
    </row>
    <row r="620" spans="1:8" x14ac:dyDescent="0.3">
      <c r="A620" s="361" t="s">
        <v>797</v>
      </c>
      <c r="B620" s="361" t="s">
        <v>798</v>
      </c>
      <c r="C620" s="235">
        <v>0</v>
      </c>
      <c r="D620" s="235">
        <v>2750163.25</v>
      </c>
      <c r="E620" s="235">
        <v>2750163.25</v>
      </c>
      <c r="F620" s="235">
        <v>0</v>
      </c>
      <c r="G620" s="235">
        <v>0</v>
      </c>
      <c r="H620" s="235">
        <v>0</v>
      </c>
    </row>
    <row r="621" spans="1:8" x14ac:dyDescent="0.3">
      <c r="A621" s="361" t="s">
        <v>799</v>
      </c>
      <c r="B621" s="361" t="s">
        <v>701</v>
      </c>
      <c r="C621" s="235">
        <v>0</v>
      </c>
      <c r="D621" s="235">
        <v>380404.4</v>
      </c>
      <c r="E621" s="235">
        <v>380404.4</v>
      </c>
      <c r="F621" s="235">
        <v>0</v>
      </c>
      <c r="G621" s="235">
        <v>0</v>
      </c>
      <c r="H621" s="235">
        <v>0</v>
      </c>
    </row>
    <row r="622" spans="1:8" x14ac:dyDescent="0.3">
      <c r="A622" s="361" t="s">
        <v>800</v>
      </c>
      <c r="B622" s="361" t="s">
        <v>801</v>
      </c>
      <c r="C622" s="235">
        <v>0</v>
      </c>
      <c r="D622" s="235">
        <v>318085.7</v>
      </c>
      <c r="E622" s="235">
        <v>318085.7</v>
      </c>
      <c r="F622" s="235">
        <v>0</v>
      </c>
      <c r="G622" s="235">
        <v>0</v>
      </c>
      <c r="H622" s="235">
        <v>0</v>
      </c>
    </row>
    <row r="623" spans="1:8" x14ac:dyDescent="0.3">
      <c r="A623" s="361" t="s">
        <v>802</v>
      </c>
      <c r="B623" s="361" t="s">
        <v>280</v>
      </c>
      <c r="C623" s="235">
        <v>0</v>
      </c>
      <c r="D623" s="235">
        <v>1883346.98</v>
      </c>
      <c r="E623" s="235">
        <v>1883346.98</v>
      </c>
      <c r="F623" s="235">
        <v>0</v>
      </c>
      <c r="G623" s="235">
        <v>0</v>
      </c>
      <c r="H623" s="235">
        <v>0</v>
      </c>
    </row>
    <row r="624" spans="1:8" x14ac:dyDescent="0.3">
      <c r="A624" s="361" t="s">
        <v>803</v>
      </c>
      <c r="B624" s="361" t="s">
        <v>804</v>
      </c>
      <c r="C624" s="235">
        <v>0</v>
      </c>
      <c r="D624" s="235">
        <v>2169521</v>
      </c>
      <c r="E624" s="235">
        <v>2169521</v>
      </c>
      <c r="F624" s="235">
        <v>0</v>
      </c>
      <c r="G624" s="235">
        <v>0</v>
      </c>
      <c r="H624" s="235">
        <v>0</v>
      </c>
    </row>
    <row r="625" spans="1:8" x14ac:dyDescent="0.3">
      <c r="A625" s="361" t="s">
        <v>805</v>
      </c>
      <c r="B625" s="361" t="s">
        <v>806</v>
      </c>
      <c r="C625" s="235">
        <v>0</v>
      </c>
      <c r="D625" s="235">
        <v>263400.87</v>
      </c>
      <c r="E625" s="235">
        <v>263400.87</v>
      </c>
      <c r="F625" s="235">
        <v>0</v>
      </c>
      <c r="G625" s="235">
        <v>0</v>
      </c>
      <c r="H625" s="235">
        <v>0</v>
      </c>
    </row>
    <row r="626" spans="1:8" x14ac:dyDescent="0.3">
      <c r="A626" s="361" t="s">
        <v>807</v>
      </c>
      <c r="B626" s="361" t="s">
        <v>808</v>
      </c>
      <c r="C626" s="235">
        <v>0</v>
      </c>
      <c r="D626" s="235">
        <v>134787.94</v>
      </c>
      <c r="E626" s="235">
        <v>134787.94</v>
      </c>
      <c r="F626" s="235">
        <v>0</v>
      </c>
      <c r="G626" s="235">
        <v>0</v>
      </c>
      <c r="H626" s="235">
        <v>0</v>
      </c>
    </row>
    <row r="627" spans="1:8" x14ac:dyDescent="0.3">
      <c r="A627" s="361" t="s">
        <v>809</v>
      </c>
      <c r="B627" s="361" t="s">
        <v>810</v>
      </c>
      <c r="C627" s="235">
        <v>0</v>
      </c>
      <c r="D627" s="235">
        <v>6214315.6600000001</v>
      </c>
      <c r="E627" s="235">
        <v>6214315.6600000001</v>
      </c>
      <c r="F627" s="235">
        <v>0</v>
      </c>
      <c r="G627" s="235">
        <v>0</v>
      </c>
      <c r="H627" s="235">
        <v>0</v>
      </c>
    </row>
    <row r="628" spans="1:8" x14ac:dyDescent="0.3">
      <c r="A628" s="361" t="s">
        <v>811</v>
      </c>
      <c r="B628" s="361" t="s">
        <v>812</v>
      </c>
      <c r="C628" s="235">
        <v>0</v>
      </c>
      <c r="D628" s="235">
        <v>1416862.18</v>
      </c>
      <c r="E628" s="235">
        <v>1416862.18</v>
      </c>
      <c r="F628" s="235">
        <v>0</v>
      </c>
      <c r="G628" s="235">
        <v>0</v>
      </c>
      <c r="H628" s="235">
        <v>0</v>
      </c>
    </row>
    <row r="629" spans="1:8" x14ac:dyDescent="0.3">
      <c r="A629" s="361" t="s">
        <v>813</v>
      </c>
      <c r="B629" s="361" t="s">
        <v>970</v>
      </c>
      <c r="C629" s="235">
        <v>0</v>
      </c>
      <c r="D629" s="235">
        <v>1261783.94</v>
      </c>
      <c r="E629" s="235">
        <v>1261783.94</v>
      </c>
      <c r="F629" s="235">
        <v>0</v>
      </c>
      <c r="G629" s="235">
        <v>0</v>
      </c>
      <c r="H629" s="235">
        <v>0</v>
      </c>
    </row>
    <row r="630" spans="1:8" x14ac:dyDescent="0.3">
      <c r="A630" s="361" t="s">
        <v>814</v>
      </c>
      <c r="B630" s="361" t="s">
        <v>357</v>
      </c>
      <c r="C630" s="235">
        <v>0</v>
      </c>
      <c r="D630" s="235">
        <v>319026.02</v>
      </c>
      <c r="E630" s="235">
        <v>319026.02</v>
      </c>
      <c r="F630" s="235">
        <v>0</v>
      </c>
      <c r="G630" s="235">
        <v>0</v>
      </c>
      <c r="H630" s="235">
        <v>0</v>
      </c>
    </row>
    <row r="631" spans="1:8" x14ac:dyDescent="0.3">
      <c r="A631" s="361" t="s">
        <v>815</v>
      </c>
      <c r="B631" s="361" t="s">
        <v>816</v>
      </c>
      <c r="C631" s="235">
        <v>0</v>
      </c>
      <c r="D631" s="235">
        <v>144511.25</v>
      </c>
      <c r="E631" s="235">
        <v>144511.25</v>
      </c>
      <c r="F631" s="235">
        <v>0</v>
      </c>
      <c r="G631" s="235">
        <v>0</v>
      </c>
      <c r="H631" s="235">
        <v>0</v>
      </c>
    </row>
    <row r="632" spans="1:8" x14ac:dyDescent="0.3">
      <c r="A632" s="361" t="s">
        <v>817</v>
      </c>
      <c r="B632" s="361" t="s">
        <v>818</v>
      </c>
      <c r="C632" s="235">
        <v>0</v>
      </c>
      <c r="D632" s="235">
        <v>6439696.04</v>
      </c>
      <c r="E632" s="235">
        <v>6439696.04</v>
      </c>
      <c r="F632" s="235">
        <v>0</v>
      </c>
      <c r="G632" s="235">
        <v>0</v>
      </c>
      <c r="H632" s="235">
        <v>0</v>
      </c>
    </row>
    <row r="633" spans="1:8" x14ac:dyDescent="0.3">
      <c r="A633" s="361" t="s">
        <v>819</v>
      </c>
      <c r="B633" s="361" t="s">
        <v>820</v>
      </c>
      <c r="C633" s="235">
        <v>0</v>
      </c>
      <c r="D633" s="235">
        <v>2638004.96</v>
      </c>
      <c r="E633" s="235">
        <v>2638004.96</v>
      </c>
      <c r="F633" s="235">
        <v>0</v>
      </c>
      <c r="G633" s="235">
        <v>0</v>
      </c>
      <c r="H633" s="235">
        <v>0</v>
      </c>
    </row>
    <row r="634" spans="1:8" x14ac:dyDescent="0.3">
      <c r="A634" s="361" t="s">
        <v>821</v>
      </c>
      <c r="B634" s="361" t="s">
        <v>822</v>
      </c>
      <c r="C634" s="235">
        <v>0</v>
      </c>
      <c r="D634" s="235">
        <v>7454410.6399999997</v>
      </c>
      <c r="E634" s="235">
        <v>7454410.6399999997</v>
      </c>
      <c r="F634" s="235">
        <v>0</v>
      </c>
      <c r="G634" s="235">
        <v>0</v>
      </c>
      <c r="H634" s="235">
        <v>0</v>
      </c>
    </row>
    <row r="635" spans="1:8" x14ac:dyDescent="0.3">
      <c r="A635" s="361" t="s">
        <v>823</v>
      </c>
      <c r="B635" s="361" t="s">
        <v>253</v>
      </c>
      <c r="C635" s="235">
        <v>0</v>
      </c>
      <c r="D635" s="235">
        <v>9356995.7400000002</v>
      </c>
      <c r="E635" s="235">
        <v>2499747.65</v>
      </c>
      <c r="F635" s="235">
        <v>6857248.0899999999</v>
      </c>
      <c r="G635" s="235">
        <v>0</v>
      </c>
      <c r="H635" s="235">
        <v>6857248.0899999999</v>
      </c>
    </row>
    <row r="636" spans="1:8" x14ac:dyDescent="0.3">
      <c r="A636" s="361" t="s">
        <v>824</v>
      </c>
      <c r="B636" s="361" t="s">
        <v>255</v>
      </c>
      <c r="C636" s="235">
        <v>0</v>
      </c>
      <c r="D636" s="235">
        <v>967134.51</v>
      </c>
      <c r="E636" s="235">
        <v>258372.7</v>
      </c>
      <c r="F636" s="235">
        <v>708761.81</v>
      </c>
      <c r="G636" s="235">
        <v>0</v>
      </c>
      <c r="H636" s="235">
        <v>708761.81</v>
      </c>
    </row>
    <row r="637" spans="1:8" x14ac:dyDescent="0.3">
      <c r="A637" s="361" t="s">
        <v>825</v>
      </c>
      <c r="B637" s="361" t="s">
        <v>257</v>
      </c>
      <c r="C637" s="235">
        <v>0</v>
      </c>
      <c r="D637" s="235">
        <v>742012.74</v>
      </c>
      <c r="E637" s="235">
        <v>198230.78</v>
      </c>
      <c r="F637" s="235">
        <v>543781.96</v>
      </c>
      <c r="G637" s="235">
        <v>0</v>
      </c>
      <c r="H637" s="235">
        <v>543781.96</v>
      </c>
    </row>
    <row r="638" spans="1:8" x14ac:dyDescent="0.3">
      <c r="A638" s="361" t="s">
        <v>826</v>
      </c>
      <c r="B638" s="361" t="s">
        <v>623</v>
      </c>
      <c r="C638" s="235">
        <v>0</v>
      </c>
      <c r="D638" s="235">
        <v>77378.460000000006</v>
      </c>
      <c r="E638" s="235">
        <v>20671.87</v>
      </c>
      <c r="F638" s="235">
        <v>56706.59</v>
      </c>
      <c r="G638" s="235">
        <v>0</v>
      </c>
      <c r="H638" s="235">
        <v>56706.59</v>
      </c>
    </row>
    <row r="639" spans="1:8" x14ac:dyDescent="0.3">
      <c r="A639" s="361" t="s">
        <v>827</v>
      </c>
      <c r="B639" s="361" t="s">
        <v>261</v>
      </c>
      <c r="C639" s="235">
        <v>0</v>
      </c>
      <c r="D639" s="235">
        <v>89748.2</v>
      </c>
      <c r="E639" s="235">
        <v>23976.48</v>
      </c>
      <c r="F639" s="235">
        <v>65771.72</v>
      </c>
      <c r="G639" s="235">
        <v>0</v>
      </c>
      <c r="H639" s="235">
        <v>65771.72</v>
      </c>
    </row>
    <row r="640" spans="1:8" x14ac:dyDescent="0.3">
      <c r="A640" s="361" t="s">
        <v>828</v>
      </c>
      <c r="B640" s="361" t="s">
        <v>263</v>
      </c>
      <c r="C640" s="235">
        <v>0</v>
      </c>
      <c r="D640" s="235">
        <v>86455.55</v>
      </c>
      <c r="E640" s="235">
        <v>23096.84</v>
      </c>
      <c r="F640" s="235">
        <v>63358.71</v>
      </c>
      <c r="G640" s="235">
        <v>0</v>
      </c>
      <c r="H640" s="235">
        <v>63358.71</v>
      </c>
    </row>
    <row r="641" spans="1:8" x14ac:dyDescent="0.3">
      <c r="A641" s="361" t="s">
        <v>829</v>
      </c>
      <c r="B641" s="361" t="s">
        <v>676</v>
      </c>
      <c r="C641" s="235">
        <v>0</v>
      </c>
      <c r="D641" s="235">
        <v>38754.949999999997</v>
      </c>
      <c r="E641" s="235">
        <v>10353.49</v>
      </c>
      <c r="F641" s="235">
        <v>28401.46</v>
      </c>
      <c r="G641" s="235">
        <v>0</v>
      </c>
      <c r="H641" s="235">
        <v>28401.46</v>
      </c>
    </row>
    <row r="642" spans="1:8" x14ac:dyDescent="0.3">
      <c r="A642" s="361" t="s">
        <v>1185</v>
      </c>
      <c r="B642" s="361" t="s">
        <v>300</v>
      </c>
      <c r="C642" s="235">
        <v>0</v>
      </c>
      <c r="D642" s="235">
        <v>16136.7</v>
      </c>
      <c r="E642" s="235">
        <v>4310.96</v>
      </c>
      <c r="F642" s="235">
        <v>11825.74</v>
      </c>
      <c r="G642" s="235">
        <v>0</v>
      </c>
      <c r="H642" s="235">
        <v>11825.74</v>
      </c>
    </row>
    <row r="643" spans="1:8" x14ac:dyDescent="0.3">
      <c r="A643" s="361" t="s">
        <v>1186</v>
      </c>
      <c r="B643" s="361" t="s">
        <v>497</v>
      </c>
      <c r="C643" s="235">
        <v>0</v>
      </c>
      <c r="D643" s="235">
        <v>45617.64</v>
      </c>
      <c r="E643" s="235">
        <v>12186.88</v>
      </c>
      <c r="F643" s="235">
        <v>33430.76</v>
      </c>
      <c r="G643" s="235">
        <v>0</v>
      </c>
      <c r="H643" s="235">
        <v>33430.76</v>
      </c>
    </row>
    <row r="644" spans="1:8" x14ac:dyDescent="0.3">
      <c r="A644" s="361" t="s">
        <v>830</v>
      </c>
      <c r="B644" s="361" t="s">
        <v>270</v>
      </c>
      <c r="C644" s="235">
        <v>0</v>
      </c>
      <c r="D644" s="235">
        <v>109960.54</v>
      </c>
      <c r="E644" s="235">
        <v>32149.360000000001</v>
      </c>
      <c r="F644" s="235">
        <v>77811.179999999993</v>
      </c>
      <c r="G644" s="235">
        <v>0</v>
      </c>
      <c r="H644" s="235">
        <v>77811.179999999993</v>
      </c>
    </row>
    <row r="645" spans="1:8" x14ac:dyDescent="0.3">
      <c r="A645" s="361" t="s">
        <v>831</v>
      </c>
      <c r="B645" s="361" t="s">
        <v>272</v>
      </c>
      <c r="C645" s="235">
        <v>0</v>
      </c>
      <c r="D645" s="235">
        <v>68887.199999999997</v>
      </c>
      <c r="E645" s="235">
        <v>20096.740000000002</v>
      </c>
      <c r="F645" s="235">
        <v>48790.46</v>
      </c>
      <c r="G645" s="235">
        <v>0</v>
      </c>
      <c r="H645" s="235">
        <v>48790.46</v>
      </c>
    </row>
    <row r="646" spans="1:8" x14ac:dyDescent="0.3">
      <c r="A646" s="361" t="s">
        <v>832</v>
      </c>
      <c r="B646" s="361" t="s">
        <v>422</v>
      </c>
      <c r="C646" s="235">
        <v>0</v>
      </c>
      <c r="D646" s="235">
        <v>488.24</v>
      </c>
      <c r="E646" s="235">
        <v>130.43</v>
      </c>
      <c r="F646" s="235">
        <v>357.81</v>
      </c>
      <c r="G646" s="235">
        <v>0</v>
      </c>
      <c r="H646" s="235">
        <v>357.81</v>
      </c>
    </row>
    <row r="647" spans="1:8" x14ac:dyDescent="0.3">
      <c r="A647" s="361" t="s">
        <v>833</v>
      </c>
      <c r="B647" s="361" t="s">
        <v>274</v>
      </c>
      <c r="C647" s="235">
        <v>0</v>
      </c>
      <c r="D647" s="235">
        <v>114472.44</v>
      </c>
      <c r="E647" s="235">
        <v>30581.63</v>
      </c>
      <c r="F647" s="235">
        <v>83890.81</v>
      </c>
      <c r="G647" s="235">
        <v>0</v>
      </c>
      <c r="H647" s="235">
        <v>83890.81</v>
      </c>
    </row>
    <row r="648" spans="1:8" x14ac:dyDescent="0.3">
      <c r="A648" s="361" t="s">
        <v>834</v>
      </c>
      <c r="B648" s="361" t="s">
        <v>261</v>
      </c>
      <c r="C648" s="235">
        <v>0</v>
      </c>
      <c r="D648" s="235">
        <v>187449.74</v>
      </c>
      <c r="E648" s="235">
        <v>50077.72</v>
      </c>
      <c r="F648" s="235">
        <v>137372.01999999999</v>
      </c>
      <c r="G648" s="235">
        <v>0</v>
      </c>
      <c r="H648" s="235">
        <v>137372.01999999999</v>
      </c>
    </row>
    <row r="649" spans="1:8" x14ac:dyDescent="0.3">
      <c r="A649" s="361" t="s">
        <v>1187</v>
      </c>
      <c r="B649" s="361" t="s">
        <v>338</v>
      </c>
      <c r="C649" s="235">
        <v>0</v>
      </c>
      <c r="D649" s="235">
        <v>13561.32</v>
      </c>
      <c r="E649" s="235">
        <v>3622.94</v>
      </c>
      <c r="F649" s="235">
        <v>9938.3799999999992</v>
      </c>
      <c r="G649" s="235">
        <v>0</v>
      </c>
      <c r="H649" s="235">
        <v>9938.3799999999992</v>
      </c>
    </row>
    <row r="650" spans="1:8" x14ac:dyDescent="0.3">
      <c r="A650" s="361" t="s">
        <v>835</v>
      </c>
      <c r="B650" s="361" t="s">
        <v>836</v>
      </c>
      <c r="C650" s="235">
        <v>0</v>
      </c>
      <c r="D650" s="235">
        <v>2648.77</v>
      </c>
      <c r="E650" s="235">
        <v>707.63</v>
      </c>
      <c r="F650" s="235">
        <v>1941.14</v>
      </c>
      <c r="G650" s="235">
        <v>0</v>
      </c>
      <c r="H650" s="235">
        <v>1941.14</v>
      </c>
    </row>
    <row r="651" spans="1:8" x14ac:dyDescent="0.3">
      <c r="A651" s="361" t="s">
        <v>837</v>
      </c>
      <c r="B651" s="361" t="s">
        <v>701</v>
      </c>
      <c r="C651" s="235">
        <v>0</v>
      </c>
      <c r="D651" s="235">
        <v>146309.34</v>
      </c>
      <c r="E651" s="235">
        <v>39086.949999999997</v>
      </c>
      <c r="F651" s="235">
        <v>107222.39</v>
      </c>
      <c r="G651" s="235">
        <v>0</v>
      </c>
      <c r="H651" s="235">
        <v>107222.39</v>
      </c>
    </row>
    <row r="652" spans="1:8" x14ac:dyDescent="0.3">
      <c r="A652" s="361" t="s">
        <v>838</v>
      </c>
      <c r="B652" s="361" t="s">
        <v>839</v>
      </c>
      <c r="C652" s="235">
        <v>0</v>
      </c>
      <c r="D652" s="235">
        <v>4657835.59</v>
      </c>
      <c r="E652" s="235">
        <v>1533401.08</v>
      </c>
      <c r="F652" s="235">
        <v>3124434.51</v>
      </c>
      <c r="G652" s="235">
        <v>0</v>
      </c>
      <c r="H652" s="235">
        <v>3124434.51</v>
      </c>
    </row>
    <row r="653" spans="1:8" x14ac:dyDescent="0.3">
      <c r="A653" s="361" t="s">
        <v>840</v>
      </c>
      <c r="B653" s="361" t="s">
        <v>280</v>
      </c>
      <c r="C653" s="235">
        <v>0</v>
      </c>
      <c r="D653" s="235">
        <v>1963484.57</v>
      </c>
      <c r="E653" s="235">
        <v>524550.41</v>
      </c>
      <c r="F653" s="235">
        <v>1438934.16</v>
      </c>
      <c r="G653" s="235">
        <v>0</v>
      </c>
      <c r="H653" s="235">
        <v>1438934.16</v>
      </c>
    </row>
    <row r="654" spans="1:8" x14ac:dyDescent="0.3">
      <c r="A654" s="361" t="s">
        <v>1188</v>
      </c>
      <c r="B654" s="361" t="s">
        <v>1189</v>
      </c>
      <c r="C654" s="235">
        <v>0</v>
      </c>
      <c r="D654" s="235">
        <v>748450.85</v>
      </c>
      <c r="E654" s="235">
        <v>199950.74</v>
      </c>
      <c r="F654" s="235">
        <v>548500.11</v>
      </c>
      <c r="G654" s="235">
        <v>0</v>
      </c>
      <c r="H654" s="235">
        <v>548500.11</v>
      </c>
    </row>
    <row r="655" spans="1:8" x14ac:dyDescent="0.3">
      <c r="A655" s="361" t="s">
        <v>841</v>
      </c>
      <c r="B655" s="361" t="s">
        <v>357</v>
      </c>
      <c r="C655" s="235">
        <v>0</v>
      </c>
      <c r="D655" s="235">
        <v>180776.87</v>
      </c>
      <c r="E655" s="235">
        <v>48295.05</v>
      </c>
      <c r="F655" s="235">
        <v>132481.82</v>
      </c>
      <c r="G655" s="235">
        <v>0</v>
      </c>
      <c r="H655" s="235">
        <v>132481.82</v>
      </c>
    </row>
    <row r="656" spans="1:8" x14ac:dyDescent="0.3">
      <c r="A656" s="361" t="s">
        <v>842</v>
      </c>
      <c r="B656" s="361" t="s">
        <v>253</v>
      </c>
      <c r="C656" s="235">
        <v>0</v>
      </c>
      <c r="D656" s="235">
        <v>28680451.420000002</v>
      </c>
      <c r="E656" s="235">
        <v>14598131.189999999</v>
      </c>
      <c r="F656" s="235">
        <v>14082320.23</v>
      </c>
      <c r="G656" s="235">
        <v>0</v>
      </c>
      <c r="H656" s="235">
        <v>14082320.23</v>
      </c>
    </row>
    <row r="657" spans="1:8" x14ac:dyDescent="0.3">
      <c r="A657" s="361" t="s">
        <v>843</v>
      </c>
      <c r="B657" s="361" t="s">
        <v>255</v>
      </c>
      <c r="C657" s="235">
        <v>0</v>
      </c>
      <c r="D657" s="235">
        <v>6405487.54</v>
      </c>
      <c r="E657" s="235">
        <v>3260344.34</v>
      </c>
      <c r="F657" s="235">
        <v>3145143.2</v>
      </c>
      <c r="G657" s="235">
        <v>0</v>
      </c>
      <c r="H657" s="235">
        <v>3145143.2</v>
      </c>
    </row>
    <row r="658" spans="1:8" x14ac:dyDescent="0.3">
      <c r="A658" s="361" t="s">
        <v>844</v>
      </c>
      <c r="B658" s="361" t="s">
        <v>257</v>
      </c>
      <c r="C658" s="235">
        <v>0</v>
      </c>
      <c r="D658" s="235">
        <v>2148804.59</v>
      </c>
      <c r="E658" s="235">
        <v>1093725.1599999999</v>
      </c>
      <c r="F658" s="235">
        <v>1055079.43</v>
      </c>
      <c r="G658" s="235">
        <v>0</v>
      </c>
      <c r="H658" s="235">
        <v>1055079.43</v>
      </c>
    </row>
    <row r="659" spans="1:8" x14ac:dyDescent="0.3">
      <c r="A659" s="361" t="s">
        <v>845</v>
      </c>
      <c r="B659" s="361" t="s">
        <v>623</v>
      </c>
      <c r="C659" s="235">
        <v>0</v>
      </c>
      <c r="D659" s="235">
        <v>529225.43000000005</v>
      </c>
      <c r="E659" s="235">
        <v>269371.7</v>
      </c>
      <c r="F659" s="235">
        <v>259853.73</v>
      </c>
      <c r="G659" s="235">
        <v>0</v>
      </c>
      <c r="H659" s="235">
        <v>259853.73</v>
      </c>
    </row>
    <row r="660" spans="1:8" x14ac:dyDescent="0.3">
      <c r="A660" s="361" t="s">
        <v>846</v>
      </c>
      <c r="B660" s="361" t="s">
        <v>261</v>
      </c>
      <c r="C660" s="235">
        <v>0</v>
      </c>
      <c r="D660" s="235">
        <v>284543.26</v>
      </c>
      <c r="E660" s="235">
        <v>144830.35</v>
      </c>
      <c r="F660" s="235">
        <v>139712.91</v>
      </c>
      <c r="G660" s="235">
        <v>0</v>
      </c>
      <c r="H660" s="235">
        <v>139712.91</v>
      </c>
    </row>
    <row r="661" spans="1:8" x14ac:dyDescent="0.3">
      <c r="A661" s="361" t="s">
        <v>847</v>
      </c>
      <c r="B661" s="361" t="s">
        <v>263</v>
      </c>
      <c r="C661" s="235">
        <v>0</v>
      </c>
      <c r="D661" s="235">
        <v>162369.71</v>
      </c>
      <c r="E661" s="235">
        <v>43377.52</v>
      </c>
      <c r="F661" s="235">
        <v>118992.19</v>
      </c>
      <c r="G661" s="235">
        <v>0</v>
      </c>
      <c r="H661" s="235">
        <v>118992.19</v>
      </c>
    </row>
    <row r="662" spans="1:8" x14ac:dyDescent="0.3">
      <c r="A662" s="361" t="s">
        <v>848</v>
      </c>
      <c r="B662" s="361" t="s">
        <v>266</v>
      </c>
      <c r="C662" s="235">
        <v>0</v>
      </c>
      <c r="D662" s="235">
        <v>1172162.8400000001</v>
      </c>
      <c r="E662" s="235">
        <v>313146.59000000003</v>
      </c>
      <c r="F662" s="235">
        <v>859016.25</v>
      </c>
      <c r="G662" s="235">
        <v>0</v>
      </c>
      <c r="H662" s="235">
        <v>859016.25</v>
      </c>
    </row>
    <row r="663" spans="1:8" x14ac:dyDescent="0.3">
      <c r="A663" s="361" t="s">
        <v>849</v>
      </c>
      <c r="B663" s="361" t="s">
        <v>357</v>
      </c>
      <c r="C663" s="235">
        <v>0</v>
      </c>
      <c r="D663" s="235">
        <v>358373.68</v>
      </c>
      <c r="E663" s="235">
        <v>95740.53</v>
      </c>
      <c r="F663" s="235">
        <v>262633.15000000002</v>
      </c>
      <c r="G663" s="235">
        <v>0</v>
      </c>
      <c r="H663" s="235">
        <v>262633.15000000002</v>
      </c>
    </row>
    <row r="664" spans="1:8" x14ac:dyDescent="0.3">
      <c r="A664" s="361" t="s">
        <v>1190</v>
      </c>
      <c r="B664" s="361" t="s">
        <v>300</v>
      </c>
      <c r="C664" s="235">
        <v>0</v>
      </c>
      <c r="D664" s="235">
        <v>108391.25</v>
      </c>
      <c r="E664" s="235">
        <v>28957.03</v>
      </c>
      <c r="F664" s="235">
        <v>79434.22</v>
      </c>
      <c r="G664" s="235">
        <v>0</v>
      </c>
      <c r="H664" s="235">
        <v>79434.22</v>
      </c>
    </row>
    <row r="665" spans="1:8" x14ac:dyDescent="0.3">
      <c r="A665" s="361" t="s">
        <v>1191</v>
      </c>
      <c r="B665" s="361" t="s">
        <v>1192</v>
      </c>
      <c r="C665" s="235">
        <v>0</v>
      </c>
      <c r="D665" s="235">
        <v>91146.79</v>
      </c>
      <c r="E665" s="235">
        <v>24350.12</v>
      </c>
      <c r="F665" s="235">
        <v>66796.67</v>
      </c>
      <c r="G665" s="235">
        <v>0</v>
      </c>
      <c r="H665" s="235">
        <v>66796.67</v>
      </c>
    </row>
    <row r="666" spans="1:8" x14ac:dyDescent="0.3">
      <c r="A666" s="361" t="s">
        <v>850</v>
      </c>
      <c r="B666" s="361" t="s">
        <v>270</v>
      </c>
      <c r="C666" s="235">
        <v>0</v>
      </c>
      <c r="D666" s="235">
        <v>235248.65</v>
      </c>
      <c r="E666" s="235">
        <v>65620.429999999993</v>
      </c>
      <c r="F666" s="235">
        <v>169628.22</v>
      </c>
      <c r="G666" s="235">
        <v>0</v>
      </c>
      <c r="H666" s="235">
        <v>169628.22</v>
      </c>
    </row>
    <row r="667" spans="1:8" x14ac:dyDescent="0.3">
      <c r="A667" s="361" t="s">
        <v>851</v>
      </c>
      <c r="B667" s="361" t="s">
        <v>272</v>
      </c>
      <c r="C667" s="235">
        <v>0</v>
      </c>
      <c r="D667" s="235">
        <v>267469.13</v>
      </c>
      <c r="E667" s="235">
        <v>78876.17</v>
      </c>
      <c r="F667" s="235">
        <v>188592.96</v>
      </c>
      <c r="G667" s="235">
        <v>0</v>
      </c>
      <c r="H667" s="235">
        <v>188592.96</v>
      </c>
    </row>
    <row r="668" spans="1:8" x14ac:dyDescent="0.3">
      <c r="A668" s="361" t="s">
        <v>852</v>
      </c>
      <c r="B668" s="361" t="s">
        <v>274</v>
      </c>
      <c r="C668" s="235">
        <v>0</v>
      </c>
      <c r="D668" s="235">
        <v>114472.44</v>
      </c>
      <c r="E668" s="235">
        <v>30581.63</v>
      </c>
      <c r="F668" s="235">
        <v>83890.81</v>
      </c>
      <c r="G668" s="235">
        <v>0</v>
      </c>
      <c r="H668" s="235">
        <v>83890.81</v>
      </c>
    </row>
    <row r="669" spans="1:8" x14ac:dyDescent="0.3">
      <c r="A669" s="361" t="s">
        <v>853</v>
      </c>
      <c r="B669" s="361" t="s">
        <v>854</v>
      </c>
      <c r="C669" s="235">
        <v>0</v>
      </c>
      <c r="D669" s="235">
        <v>228947.61</v>
      </c>
      <c r="E669" s="235">
        <v>138830.01</v>
      </c>
      <c r="F669" s="235">
        <v>90117.6</v>
      </c>
      <c r="G669" s="235">
        <v>0</v>
      </c>
      <c r="H669" s="235">
        <v>90117.6</v>
      </c>
    </row>
    <row r="670" spans="1:8" x14ac:dyDescent="0.3">
      <c r="A670" s="361" t="s">
        <v>855</v>
      </c>
      <c r="B670" s="361" t="s">
        <v>701</v>
      </c>
      <c r="C670" s="235">
        <v>0</v>
      </c>
      <c r="D670" s="235">
        <v>146309.34</v>
      </c>
      <c r="E670" s="235">
        <v>39086.949999999997</v>
      </c>
      <c r="F670" s="235">
        <v>107222.39</v>
      </c>
      <c r="G670" s="235">
        <v>0</v>
      </c>
      <c r="H670" s="235">
        <v>107222.39</v>
      </c>
    </row>
    <row r="671" spans="1:8" x14ac:dyDescent="0.3">
      <c r="A671" s="361" t="s">
        <v>971</v>
      </c>
      <c r="B671" s="361" t="s">
        <v>972</v>
      </c>
      <c r="C671" s="235">
        <v>0</v>
      </c>
      <c r="D671" s="235">
        <v>156831.15</v>
      </c>
      <c r="E671" s="235">
        <v>41897.879999999997</v>
      </c>
      <c r="F671" s="235">
        <v>114933.27</v>
      </c>
      <c r="G671" s="235">
        <v>0</v>
      </c>
      <c r="H671" s="235">
        <v>114933.27</v>
      </c>
    </row>
    <row r="672" spans="1:8" x14ac:dyDescent="0.3">
      <c r="A672" s="361" t="s">
        <v>856</v>
      </c>
      <c r="B672" s="361" t="s">
        <v>857</v>
      </c>
      <c r="C672" s="235">
        <v>0</v>
      </c>
      <c r="D672" s="235">
        <v>1365691.38</v>
      </c>
      <c r="E672" s="235">
        <v>364848.28</v>
      </c>
      <c r="F672" s="235">
        <v>1000843.1</v>
      </c>
      <c r="G672" s="235">
        <v>0</v>
      </c>
      <c r="H672" s="235">
        <v>1000843.1</v>
      </c>
    </row>
    <row r="673" spans="1:8" x14ac:dyDescent="0.3">
      <c r="A673" s="361" t="s">
        <v>858</v>
      </c>
      <c r="B673" s="361" t="s">
        <v>253</v>
      </c>
      <c r="C673" s="235">
        <v>0</v>
      </c>
      <c r="D673" s="235">
        <v>11641584.77</v>
      </c>
      <c r="E673" s="235">
        <v>3110082.02</v>
      </c>
      <c r="F673" s="235">
        <v>8531502.75</v>
      </c>
      <c r="G673" s="235">
        <v>0</v>
      </c>
      <c r="H673" s="235">
        <v>8531502.75</v>
      </c>
    </row>
    <row r="674" spans="1:8" x14ac:dyDescent="0.3">
      <c r="A674" s="361" t="s">
        <v>859</v>
      </c>
      <c r="B674" s="361" t="s">
        <v>255</v>
      </c>
      <c r="C674" s="235">
        <v>0</v>
      </c>
      <c r="D674" s="235">
        <v>2642497.36</v>
      </c>
      <c r="E674" s="235">
        <v>705950.58</v>
      </c>
      <c r="F674" s="235">
        <v>1936546.78</v>
      </c>
      <c r="G674" s="235">
        <v>0</v>
      </c>
      <c r="H674" s="235">
        <v>1936546.78</v>
      </c>
    </row>
    <row r="675" spans="1:8" x14ac:dyDescent="0.3">
      <c r="A675" s="361" t="s">
        <v>860</v>
      </c>
      <c r="B675" s="361" t="s">
        <v>257</v>
      </c>
      <c r="C675" s="235">
        <v>0</v>
      </c>
      <c r="D675" s="235">
        <v>890435.23</v>
      </c>
      <c r="E675" s="235">
        <v>237882.27</v>
      </c>
      <c r="F675" s="235">
        <v>652552.95999999996</v>
      </c>
      <c r="G675" s="235">
        <v>0</v>
      </c>
      <c r="H675" s="235">
        <v>652552.95999999996</v>
      </c>
    </row>
    <row r="676" spans="1:8" x14ac:dyDescent="0.3">
      <c r="A676" s="361" t="s">
        <v>861</v>
      </c>
      <c r="B676" s="361" t="s">
        <v>623</v>
      </c>
      <c r="C676" s="235">
        <v>0</v>
      </c>
      <c r="D676" s="235">
        <v>212062.61</v>
      </c>
      <c r="E676" s="235">
        <v>56653.120000000003</v>
      </c>
      <c r="F676" s="235">
        <v>155409.49</v>
      </c>
      <c r="G676" s="235">
        <v>0</v>
      </c>
      <c r="H676" s="235">
        <v>155409.49</v>
      </c>
    </row>
    <row r="677" spans="1:8" x14ac:dyDescent="0.3">
      <c r="A677" s="361" t="s">
        <v>862</v>
      </c>
      <c r="B677" s="361" t="s">
        <v>261</v>
      </c>
      <c r="C677" s="235">
        <v>0</v>
      </c>
      <c r="D677" s="235">
        <v>114503.43</v>
      </c>
      <c r="E677" s="235">
        <v>30589.91</v>
      </c>
      <c r="F677" s="235">
        <v>83913.52</v>
      </c>
      <c r="G677" s="235">
        <v>0</v>
      </c>
      <c r="H677" s="235">
        <v>83913.52</v>
      </c>
    </row>
    <row r="678" spans="1:8" x14ac:dyDescent="0.3">
      <c r="A678" s="361" t="s">
        <v>863</v>
      </c>
      <c r="B678" s="361" t="s">
        <v>263</v>
      </c>
      <c r="C678" s="235">
        <v>0</v>
      </c>
      <c r="D678" s="235">
        <v>59418.29</v>
      </c>
      <c r="E678" s="235">
        <v>15873.76</v>
      </c>
      <c r="F678" s="235">
        <v>43544.53</v>
      </c>
      <c r="G678" s="235">
        <v>0</v>
      </c>
      <c r="H678" s="235">
        <v>43544.53</v>
      </c>
    </row>
    <row r="679" spans="1:8" x14ac:dyDescent="0.3">
      <c r="A679" s="361" t="s">
        <v>864</v>
      </c>
      <c r="B679" s="361" t="s">
        <v>264</v>
      </c>
      <c r="C679" s="235">
        <v>0</v>
      </c>
      <c r="D679" s="235">
        <v>16620987.26</v>
      </c>
      <c r="E679" s="235">
        <v>9507308.4399999995</v>
      </c>
      <c r="F679" s="235">
        <v>7113678.8200000003</v>
      </c>
      <c r="G679" s="235">
        <v>0</v>
      </c>
      <c r="H679" s="235">
        <v>7113678.8200000003</v>
      </c>
    </row>
    <row r="680" spans="1:8" x14ac:dyDescent="0.3">
      <c r="A680" s="361" t="s">
        <v>865</v>
      </c>
      <c r="B680" s="361" t="s">
        <v>266</v>
      </c>
      <c r="C680" s="235">
        <v>0</v>
      </c>
      <c r="D680" s="235">
        <v>479540.05</v>
      </c>
      <c r="E680" s="235">
        <v>128110.47</v>
      </c>
      <c r="F680" s="235">
        <v>351429.58</v>
      </c>
      <c r="G680" s="235">
        <v>0</v>
      </c>
      <c r="H680" s="235">
        <v>351429.58</v>
      </c>
    </row>
    <row r="681" spans="1:8" x14ac:dyDescent="0.3">
      <c r="A681" s="361" t="s">
        <v>866</v>
      </c>
      <c r="B681" s="361" t="s">
        <v>867</v>
      </c>
      <c r="C681" s="235">
        <v>0</v>
      </c>
      <c r="D681" s="235">
        <v>790221.82</v>
      </c>
      <c r="E681" s="235">
        <v>211109.98</v>
      </c>
      <c r="F681" s="235">
        <v>579111.84</v>
      </c>
      <c r="G681" s="235">
        <v>0</v>
      </c>
      <c r="H681" s="235">
        <v>579111.84</v>
      </c>
    </row>
    <row r="682" spans="1:8" x14ac:dyDescent="0.3">
      <c r="A682" s="361" t="s">
        <v>868</v>
      </c>
      <c r="B682" s="361" t="s">
        <v>357</v>
      </c>
      <c r="C682" s="235">
        <v>0</v>
      </c>
      <c r="D682" s="235">
        <v>346902.2</v>
      </c>
      <c r="E682" s="235">
        <v>115731.27</v>
      </c>
      <c r="F682" s="235">
        <v>231170.93</v>
      </c>
      <c r="G682" s="235">
        <v>0</v>
      </c>
      <c r="H682" s="235">
        <v>231170.93</v>
      </c>
    </row>
    <row r="683" spans="1:8" x14ac:dyDescent="0.3">
      <c r="A683" s="361" t="s">
        <v>869</v>
      </c>
      <c r="B683" s="361" t="s">
        <v>300</v>
      </c>
      <c r="C683" s="235">
        <v>0</v>
      </c>
      <c r="D683" s="235">
        <v>6664.07</v>
      </c>
      <c r="E683" s="235">
        <v>1780.33</v>
      </c>
      <c r="F683" s="235">
        <v>4883.74</v>
      </c>
      <c r="G683" s="235">
        <v>0</v>
      </c>
      <c r="H683" s="235">
        <v>4883.74</v>
      </c>
    </row>
    <row r="684" spans="1:8" x14ac:dyDescent="0.3">
      <c r="A684" s="361" t="s">
        <v>870</v>
      </c>
      <c r="B684" s="361" t="s">
        <v>304</v>
      </c>
      <c r="C684" s="235">
        <v>0</v>
      </c>
      <c r="D684" s="235">
        <v>24833.68</v>
      </c>
      <c r="E684" s="235">
        <v>6634.39</v>
      </c>
      <c r="F684" s="235">
        <v>18199.29</v>
      </c>
      <c r="G684" s="235">
        <v>0</v>
      </c>
      <c r="H684" s="235">
        <v>18199.29</v>
      </c>
    </row>
    <row r="685" spans="1:8" x14ac:dyDescent="0.3">
      <c r="A685" s="361" t="s">
        <v>1193</v>
      </c>
      <c r="B685" s="361" t="s">
        <v>497</v>
      </c>
      <c r="C685" s="235">
        <v>0</v>
      </c>
      <c r="D685" s="235">
        <v>45555.93</v>
      </c>
      <c r="E685" s="235">
        <v>12170.39</v>
      </c>
      <c r="F685" s="235">
        <v>33385.54</v>
      </c>
      <c r="G685" s="235">
        <v>0</v>
      </c>
      <c r="H685" s="235">
        <v>33385.54</v>
      </c>
    </row>
    <row r="686" spans="1:8" x14ac:dyDescent="0.3">
      <c r="A686" s="361" t="s">
        <v>871</v>
      </c>
      <c r="B686" s="361" t="s">
        <v>270</v>
      </c>
      <c r="C686" s="235">
        <v>0</v>
      </c>
      <c r="D686" s="235">
        <v>109960.54</v>
      </c>
      <c r="E686" s="235">
        <v>32149.360000000001</v>
      </c>
      <c r="F686" s="235">
        <v>77811.179999999993</v>
      </c>
      <c r="G686" s="235">
        <v>0</v>
      </c>
      <c r="H686" s="235">
        <v>77811.179999999993</v>
      </c>
    </row>
    <row r="687" spans="1:8" x14ac:dyDescent="0.3">
      <c r="A687" s="361" t="s">
        <v>872</v>
      </c>
      <c r="B687" s="361" t="s">
        <v>272</v>
      </c>
      <c r="C687" s="235">
        <v>0</v>
      </c>
      <c r="D687" s="235">
        <v>307803.11</v>
      </c>
      <c r="E687" s="235">
        <v>87283.8</v>
      </c>
      <c r="F687" s="235">
        <v>220519.31</v>
      </c>
      <c r="G687" s="235">
        <v>0</v>
      </c>
      <c r="H687" s="235">
        <v>220519.31</v>
      </c>
    </row>
    <row r="688" spans="1:8" x14ac:dyDescent="0.3">
      <c r="A688" s="361" t="s">
        <v>873</v>
      </c>
      <c r="B688" s="361" t="s">
        <v>274</v>
      </c>
      <c r="C688" s="235">
        <v>0</v>
      </c>
      <c r="D688" s="235">
        <v>160933.66</v>
      </c>
      <c r="E688" s="235">
        <v>42993.88</v>
      </c>
      <c r="F688" s="235">
        <v>117939.78</v>
      </c>
      <c r="G688" s="235">
        <v>0</v>
      </c>
      <c r="H688" s="235">
        <v>117939.78</v>
      </c>
    </row>
    <row r="689" spans="1:8" x14ac:dyDescent="0.3">
      <c r="A689" s="361" t="s">
        <v>973</v>
      </c>
      <c r="B689" s="361" t="s">
        <v>687</v>
      </c>
      <c r="C689" s="235">
        <v>0</v>
      </c>
      <c r="D689" s="235">
        <v>913.49</v>
      </c>
      <c r="E689" s="235">
        <v>244.04</v>
      </c>
      <c r="F689" s="235">
        <v>669.45</v>
      </c>
      <c r="G689" s="235">
        <v>0</v>
      </c>
      <c r="H689" s="235">
        <v>669.45</v>
      </c>
    </row>
    <row r="690" spans="1:8" x14ac:dyDescent="0.3">
      <c r="A690" s="361" t="s">
        <v>874</v>
      </c>
      <c r="B690" s="361" t="s">
        <v>278</v>
      </c>
      <c r="C690" s="235">
        <v>0</v>
      </c>
      <c r="D690" s="235">
        <v>10095.52</v>
      </c>
      <c r="E690" s="235">
        <v>2697.05</v>
      </c>
      <c r="F690" s="235">
        <v>7398.47</v>
      </c>
      <c r="G690" s="235">
        <v>0</v>
      </c>
      <c r="H690" s="235">
        <v>7398.47</v>
      </c>
    </row>
    <row r="691" spans="1:8" x14ac:dyDescent="0.3">
      <c r="A691" s="361" t="s">
        <v>875</v>
      </c>
      <c r="B691" s="361" t="s">
        <v>338</v>
      </c>
      <c r="C691" s="235">
        <v>0</v>
      </c>
      <c r="D691" s="235">
        <v>175240.23</v>
      </c>
      <c r="E691" s="235">
        <v>46815.92</v>
      </c>
      <c r="F691" s="235">
        <v>128424.31</v>
      </c>
      <c r="G691" s="235">
        <v>0</v>
      </c>
      <c r="H691" s="235">
        <v>128424.31</v>
      </c>
    </row>
    <row r="692" spans="1:8" x14ac:dyDescent="0.3">
      <c r="A692" s="361" t="s">
        <v>876</v>
      </c>
      <c r="B692" s="361" t="s">
        <v>326</v>
      </c>
      <c r="C692" s="235">
        <v>0</v>
      </c>
      <c r="D692" s="235">
        <v>52840.75</v>
      </c>
      <c r="E692" s="235">
        <v>37745.61</v>
      </c>
      <c r="F692" s="235">
        <v>15095.14</v>
      </c>
      <c r="G692" s="235">
        <v>0</v>
      </c>
      <c r="H692" s="235">
        <v>15095.14</v>
      </c>
    </row>
    <row r="693" spans="1:8" x14ac:dyDescent="0.3">
      <c r="A693" s="361" t="s">
        <v>877</v>
      </c>
      <c r="B693" s="361" t="s">
        <v>721</v>
      </c>
      <c r="C693" s="235">
        <v>0</v>
      </c>
      <c r="D693" s="235">
        <v>23233.27</v>
      </c>
      <c r="E693" s="235">
        <v>6206.83</v>
      </c>
      <c r="F693" s="235">
        <v>17026.439999999999</v>
      </c>
      <c r="G693" s="235">
        <v>0</v>
      </c>
      <c r="H693" s="235">
        <v>17026.439999999999</v>
      </c>
    </row>
    <row r="694" spans="1:8" x14ac:dyDescent="0.3">
      <c r="A694" s="361" t="s">
        <v>878</v>
      </c>
      <c r="B694" s="361" t="s">
        <v>701</v>
      </c>
      <c r="C694" s="235">
        <v>0</v>
      </c>
      <c r="D694" s="235">
        <v>131678.47</v>
      </c>
      <c r="E694" s="235">
        <v>35178.269999999997</v>
      </c>
      <c r="F694" s="235">
        <v>96500.2</v>
      </c>
      <c r="G694" s="235">
        <v>0</v>
      </c>
      <c r="H694" s="235">
        <v>96500.2</v>
      </c>
    </row>
    <row r="695" spans="1:8" x14ac:dyDescent="0.3">
      <c r="A695" s="361" t="s">
        <v>879</v>
      </c>
      <c r="B695" s="361" t="s">
        <v>724</v>
      </c>
      <c r="C695" s="235">
        <v>0</v>
      </c>
      <c r="D695" s="235">
        <v>1163.33</v>
      </c>
      <c r="E695" s="235">
        <v>310.79000000000002</v>
      </c>
      <c r="F695" s="235">
        <v>852.54</v>
      </c>
      <c r="G695" s="235">
        <v>0</v>
      </c>
      <c r="H695" s="235">
        <v>852.54</v>
      </c>
    </row>
    <row r="696" spans="1:8" x14ac:dyDescent="0.3">
      <c r="A696" s="361" t="s">
        <v>880</v>
      </c>
      <c r="B696" s="361" t="s">
        <v>280</v>
      </c>
      <c r="C696" s="235">
        <v>0</v>
      </c>
      <c r="D696" s="235">
        <v>2433786.64</v>
      </c>
      <c r="E696" s="235">
        <v>707355.01</v>
      </c>
      <c r="F696" s="235">
        <v>1726431.63</v>
      </c>
      <c r="G696" s="235">
        <v>0</v>
      </c>
      <c r="H696" s="235">
        <v>1726431.63</v>
      </c>
    </row>
    <row r="697" spans="1:8" x14ac:dyDescent="0.3">
      <c r="A697" s="361" t="s">
        <v>881</v>
      </c>
      <c r="B697" s="361" t="s">
        <v>882</v>
      </c>
      <c r="C697" s="235">
        <v>0</v>
      </c>
      <c r="D697" s="235">
        <v>1757469.17</v>
      </c>
      <c r="E697" s="235">
        <v>469512.82</v>
      </c>
      <c r="F697" s="235">
        <v>1287956.3500000001</v>
      </c>
      <c r="G697" s="235">
        <v>0</v>
      </c>
      <c r="H697" s="235">
        <v>1287956.3500000001</v>
      </c>
    </row>
    <row r="698" spans="1:8" x14ac:dyDescent="0.3">
      <c r="A698" s="361" t="s">
        <v>883</v>
      </c>
      <c r="B698" s="361" t="s">
        <v>729</v>
      </c>
      <c r="C698" s="235">
        <v>0</v>
      </c>
      <c r="D698" s="235">
        <v>1771164.87</v>
      </c>
      <c r="E698" s="235">
        <v>528135.19999999995</v>
      </c>
      <c r="F698" s="235">
        <v>1243029.67</v>
      </c>
      <c r="G698" s="235">
        <v>0</v>
      </c>
      <c r="H698" s="235">
        <v>1243029.67</v>
      </c>
    </row>
    <row r="699" spans="1:8" x14ac:dyDescent="0.3">
      <c r="A699" s="361" t="s">
        <v>884</v>
      </c>
      <c r="B699" s="361" t="s">
        <v>702</v>
      </c>
      <c r="C699" s="235">
        <v>0</v>
      </c>
      <c r="D699" s="235">
        <v>25142752.199999999</v>
      </c>
      <c r="E699" s="235">
        <v>10164297.199999999</v>
      </c>
      <c r="F699" s="235">
        <v>14978455</v>
      </c>
      <c r="G699" s="235">
        <v>0</v>
      </c>
      <c r="H699" s="235">
        <v>14978455</v>
      </c>
    </row>
    <row r="700" spans="1:8" x14ac:dyDescent="0.3">
      <c r="A700" s="361" t="s">
        <v>885</v>
      </c>
      <c r="B700" s="361" t="s">
        <v>406</v>
      </c>
      <c r="C700" s="235">
        <v>0</v>
      </c>
      <c r="D700" s="235">
        <v>2519796.61</v>
      </c>
      <c r="E700" s="235">
        <v>690772.62</v>
      </c>
      <c r="F700" s="235">
        <v>1829023.99</v>
      </c>
      <c r="G700" s="235">
        <v>0</v>
      </c>
      <c r="H700" s="235">
        <v>1829023.99</v>
      </c>
    </row>
    <row r="701" spans="1:8" x14ac:dyDescent="0.3">
      <c r="A701" s="361" t="s">
        <v>886</v>
      </c>
      <c r="B701" s="364" t="s">
        <v>887</v>
      </c>
      <c r="C701" s="235">
        <v>0</v>
      </c>
      <c r="D701" s="235">
        <v>1333181.0900000001</v>
      </c>
      <c r="E701" s="235">
        <v>357963.16</v>
      </c>
      <c r="F701" s="235">
        <v>975217.93</v>
      </c>
      <c r="G701" s="235">
        <v>0</v>
      </c>
      <c r="H701" s="235">
        <v>975217.93</v>
      </c>
    </row>
    <row r="702" spans="1:8" x14ac:dyDescent="0.3">
      <c r="A702" s="361" t="s">
        <v>888</v>
      </c>
      <c r="B702" s="361" t="s">
        <v>889</v>
      </c>
      <c r="C702" s="235">
        <v>0</v>
      </c>
      <c r="D702" s="235">
        <v>5743556.2199999997</v>
      </c>
      <c r="E702" s="235">
        <v>1535872.84</v>
      </c>
      <c r="F702" s="235">
        <v>4207683.38</v>
      </c>
      <c r="G702" s="235">
        <v>0</v>
      </c>
      <c r="H702" s="235">
        <v>4207683.38</v>
      </c>
    </row>
    <row r="703" spans="1:8" x14ac:dyDescent="0.3">
      <c r="A703" s="361" t="s">
        <v>890</v>
      </c>
      <c r="B703" s="361" t="s">
        <v>891</v>
      </c>
      <c r="C703" s="235">
        <v>0</v>
      </c>
      <c r="D703" s="235">
        <v>6375790.6100000003</v>
      </c>
      <c r="E703" s="235">
        <v>1703746.27</v>
      </c>
      <c r="F703" s="235">
        <v>4672044.34</v>
      </c>
      <c r="G703" s="235">
        <v>0</v>
      </c>
      <c r="H703" s="235">
        <v>4672044.34</v>
      </c>
    </row>
    <row r="704" spans="1:8" x14ac:dyDescent="0.3">
      <c r="A704" s="361" t="s">
        <v>892</v>
      </c>
      <c r="B704" s="361" t="s">
        <v>247</v>
      </c>
      <c r="C704" s="235">
        <v>0</v>
      </c>
      <c r="D704" s="235">
        <v>7566000.6900000004</v>
      </c>
      <c r="E704" s="235">
        <v>2021278.3</v>
      </c>
      <c r="F704" s="235">
        <v>5544722.3899999997</v>
      </c>
      <c r="G704" s="235">
        <v>0</v>
      </c>
      <c r="H704" s="235">
        <v>5544722.3899999997</v>
      </c>
    </row>
    <row r="705" spans="1:8" x14ac:dyDescent="0.3">
      <c r="A705" s="361" t="s">
        <v>893</v>
      </c>
      <c r="B705" s="361" t="s">
        <v>894</v>
      </c>
      <c r="C705" s="235">
        <v>0</v>
      </c>
      <c r="D705" s="235">
        <v>17414.259999999998</v>
      </c>
      <c r="E705" s="235">
        <v>4652.2700000000004</v>
      </c>
      <c r="F705" s="235">
        <v>12761.99</v>
      </c>
      <c r="G705" s="235">
        <v>0</v>
      </c>
      <c r="H705" s="235">
        <v>12761.99</v>
      </c>
    </row>
    <row r="706" spans="1:8" x14ac:dyDescent="0.3">
      <c r="A706" s="361" t="s">
        <v>1194</v>
      </c>
      <c r="B706" s="361" t="s">
        <v>1195</v>
      </c>
      <c r="C706" s="235">
        <v>0</v>
      </c>
      <c r="D706" s="235">
        <v>8688.0300000000007</v>
      </c>
      <c r="E706" s="235">
        <v>2321.0300000000002</v>
      </c>
      <c r="F706" s="235">
        <v>6367</v>
      </c>
      <c r="G706" s="235">
        <v>0</v>
      </c>
      <c r="H706" s="235">
        <v>6367</v>
      </c>
    </row>
    <row r="707" spans="1:8" x14ac:dyDescent="0.3">
      <c r="A707" s="361" t="s">
        <v>974</v>
      </c>
      <c r="B707" s="361" t="s">
        <v>975</v>
      </c>
      <c r="C707" s="235">
        <v>0</v>
      </c>
      <c r="D707" s="235">
        <v>9569.4500000000007</v>
      </c>
      <c r="E707" s="235">
        <v>9639</v>
      </c>
      <c r="F707" s="235">
        <v>0</v>
      </c>
      <c r="G707" s="235">
        <v>-69.55</v>
      </c>
      <c r="H707" s="235">
        <v>-69.55</v>
      </c>
    </row>
    <row r="708" spans="1:8" x14ac:dyDescent="0.3">
      <c r="A708" s="361" t="s">
        <v>895</v>
      </c>
      <c r="B708" s="361" t="s">
        <v>896</v>
      </c>
      <c r="C708" s="235">
        <v>0</v>
      </c>
      <c r="D708" s="235">
        <v>854950.04</v>
      </c>
      <c r="E708" s="235">
        <v>235758.45</v>
      </c>
      <c r="F708" s="235">
        <v>619191.59</v>
      </c>
      <c r="G708" s="235">
        <v>0</v>
      </c>
      <c r="H708" s="235">
        <v>619191.59</v>
      </c>
    </row>
    <row r="709" spans="1:8" x14ac:dyDescent="0.3">
      <c r="A709" s="361" t="s">
        <v>897</v>
      </c>
      <c r="B709" s="361" t="s">
        <v>898</v>
      </c>
      <c r="C709" s="235">
        <v>0</v>
      </c>
      <c r="D709" s="235">
        <v>101633.56</v>
      </c>
      <c r="E709" s="235">
        <v>27151.69</v>
      </c>
      <c r="F709" s="235">
        <v>74481.87</v>
      </c>
      <c r="G709" s="235">
        <v>0</v>
      </c>
      <c r="H709" s="235">
        <v>74481.87</v>
      </c>
    </row>
    <row r="710" spans="1:8" x14ac:dyDescent="0.3">
      <c r="A710" s="361" t="s">
        <v>899</v>
      </c>
      <c r="B710" s="361" t="s">
        <v>900</v>
      </c>
      <c r="C710" s="235">
        <v>0</v>
      </c>
      <c r="D710" s="235">
        <v>23624204.129999999</v>
      </c>
      <c r="E710" s="235">
        <v>6311299.5499999998</v>
      </c>
      <c r="F710" s="235">
        <v>17312904.579999998</v>
      </c>
      <c r="G710" s="235">
        <v>0</v>
      </c>
      <c r="H710" s="235">
        <v>17312904.579999998</v>
      </c>
    </row>
    <row r="711" spans="1:8" x14ac:dyDescent="0.3">
      <c r="A711" s="361" t="s">
        <v>1196</v>
      </c>
      <c r="B711" s="361" t="s">
        <v>1197</v>
      </c>
      <c r="C711" s="235">
        <v>0</v>
      </c>
      <c r="D711" s="235">
        <v>54000</v>
      </c>
      <c r="E711" s="235">
        <v>14426.25</v>
      </c>
      <c r="F711" s="235">
        <v>39573.75</v>
      </c>
      <c r="G711" s="235">
        <v>0</v>
      </c>
      <c r="H711" s="235">
        <v>39573.75</v>
      </c>
    </row>
    <row r="712" spans="1:8" x14ac:dyDescent="0.3">
      <c r="A712" s="361" t="s">
        <v>901</v>
      </c>
      <c r="B712" s="361" t="s">
        <v>902</v>
      </c>
      <c r="C712" s="235">
        <v>0</v>
      </c>
      <c r="D712" s="235">
        <v>2129860.71</v>
      </c>
      <c r="E712" s="235">
        <v>568998.26</v>
      </c>
      <c r="F712" s="235">
        <v>1560862.45</v>
      </c>
      <c r="G712" s="235">
        <v>0</v>
      </c>
      <c r="H712" s="235">
        <v>1560862.45</v>
      </c>
    </row>
    <row r="713" spans="1:8" x14ac:dyDescent="0.3">
      <c r="A713" s="361" t="s">
        <v>903</v>
      </c>
      <c r="B713" s="361" t="s">
        <v>904</v>
      </c>
      <c r="C713" s="235">
        <v>0</v>
      </c>
      <c r="D713" s="235">
        <v>7534.07</v>
      </c>
      <c r="E713" s="235">
        <v>2012.75</v>
      </c>
      <c r="F713" s="235">
        <v>5521.32</v>
      </c>
      <c r="G713" s="235">
        <v>0</v>
      </c>
      <c r="H713" s="235">
        <v>5521.32</v>
      </c>
    </row>
    <row r="714" spans="1:8" x14ac:dyDescent="0.3">
      <c r="A714" s="361" t="s">
        <v>905</v>
      </c>
      <c r="B714" s="361" t="s">
        <v>906</v>
      </c>
      <c r="C714" s="235">
        <v>0</v>
      </c>
      <c r="D714" s="235">
        <v>17646235.300000001</v>
      </c>
      <c r="E714" s="235">
        <v>4714241.24</v>
      </c>
      <c r="F714" s="235">
        <v>12931994.060000001</v>
      </c>
      <c r="G714" s="235">
        <v>0</v>
      </c>
      <c r="H714" s="235">
        <v>12931994.060000001</v>
      </c>
    </row>
    <row r="715" spans="1:8" x14ac:dyDescent="0.3">
      <c r="A715" s="361" t="s">
        <v>907</v>
      </c>
      <c r="B715" s="361" t="s">
        <v>908</v>
      </c>
      <c r="C715" s="235">
        <v>0</v>
      </c>
      <c r="D715" s="235">
        <v>93481949.879999995</v>
      </c>
      <c r="E715" s="235">
        <v>0</v>
      </c>
      <c r="F715" s="235">
        <v>93481949.879999995</v>
      </c>
      <c r="G715" s="235">
        <v>0</v>
      </c>
      <c r="H715" s="235">
        <v>93481949.879999995</v>
      </c>
    </row>
    <row r="716" spans="1:8" x14ac:dyDescent="0.3">
      <c r="A716" s="365" t="s">
        <v>910</v>
      </c>
      <c r="B716" s="365" t="s">
        <v>1198</v>
      </c>
      <c r="C716" s="231">
        <v>0</v>
      </c>
      <c r="D716" s="231">
        <v>2704492923.2399998</v>
      </c>
      <c r="E716" s="231">
        <v>2654332807.5799999</v>
      </c>
      <c r="F716" s="231">
        <v>50160115.659999996</v>
      </c>
      <c r="G716" s="231">
        <v>0</v>
      </c>
      <c r="H716" s="231">
        <v>50160115.659999996</v>
      </c>
    </row>
  </sheetData>
  <autoFilter ref="A2:P2" xr:uid="{E1F4D3BD-8D51-43AF-AEA8-41517C2011C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7E9D2-CB29-4D23-974F-1791DE93383C}">
  <sheetPr>
    <tabColor rgb="FFFF0000"/>
  </sheetPr>
  <dimension ref="A1:S1000"/>
  <sheetViews>
    <sheetView showGridLines="0" tabSelected="1" zoomScale="85" zoomScaleNormal="85" workbookViewId="0">
      <selection activeCell="C49" sqref="C49"/>
    </sheetView>
  </sheetViews>
  <sheetFormatPr defaultColWidth="12.6328125" defaultRowHeight="15" customHeight="1" x14ac:dyDescent="0.25"/>
  <cols>
    <col min="1" max="1" width="11.453125" customWidth="1"/>
    <col min="2" max="2" width="43.08984375" customWidth="1"/>
    <col min="3" max="3" width="18.81640625" customWidth="1"/>
    <col min="4" max="4" width="7.90625" customWidth="1"/>
    <col min="5" max="5" width="17.453125" style="230" hidden="1" customWidth="1"/>
    <col min="6" max="6" width="14.7265625" hidden="1" customWidth="1"/>
    <col min="7" max="7" width="17.453125" customWidth="1"/>
    <col min="8" max="8" width="17.36328125" customWidth="1"/>
    <col min="9" max="9" width="9.90625" customWidth="1"/>
    <col min="10" max="19" width="8.6328125" customWidth="1"/>
  </cols>
  <sheetData>
    <row r="1" spans="1:19" ht="15" customHeight="1" x14ac:dyDescent="0.25">
      <c r="A1" s="1"/>
      <c r="B1" s="300" t="s">
        <v>1103</v>
      </c>
      <c r="C1" s="301"/>
      <c r="D1" s="301"/>
      <c r="E1" s="301"/>
      <c r="F1" s="301"/>
      <c r="G1" s="30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25">
      <c r="A2" s="1"/>
      <c r="B2" s="1"/>
      <c r="C2" s="1"/>
      <c r="D2" s="1"/>
      <c r="E2" s="24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 x14ac:dyDescent="0.25">
      <c r="A3" s="1"/>
      <c r="B3" s="227" t="s">
        <v>1104</v>
      </c>
      <c r="C3" s="13" t="s">
        <v>1334</v>
      </c>
      <c r="D3" s="14"/>
      <c r="E3" s="387" t="s">
        <v>976</v>
      </c>
      <c r="F3" s="245">
        <f>+Coeficientes!CE363</f>
        <v>2.1558027347843294</v>
      </c>
      <c r="G3" s="13" t="s">
        <v>977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 x14ac:dyDescent="0.25">
      <c r="A4" s="1"/>
      <c r="B4" s="15"/>
      <c r="C4" s="16">
        <v>45107</v>
      </c>
      <c r="D4" s="14"/>
      <c r="E4" s="388">
        <v>44742</v>
      </c>
      <c r="F4" s="1"/>
      <c r="G4" s="16">
        <v>44742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" customHeight="1" x14ac:dyDescent="0.25">
      <c r="A5" s="1"/>
      <c r="B5" s="15"/>
      <c r="C5" s="239"/>
      <c r="D5" s="15"/>
      <c r="E5" s="24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1"/>
      <c r="B6" s="12" t="s">
        <v>978</v>
      </c>
      <c r="C6" s="12"/>
      <c r="D6" s="12"/>
      <c r="E6" s="24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" customHeight="1" x14ac:dyDescent="0.25">
      <c r="A7" s="1"/>
      <c r="B7" s="14" t="s">
        <v>979</v>
      </c>
      <c r="C7" s="14"/>
      <c r="D7" s="14"/>
      <c r="E7" s="245"/>
      <c r="F7" s="1"/>
      <c r="G7" s="1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" customHeight="1" x14ac:dyDescent="0.25">
      <c r="A8" s="1"/>
      <c r="B8" s="348" t="s">
        <v>980</v>
      </c>
      <c r="C8" s="349">
        <f>+'ssyss 23'!H3+'ssyss 23'!H4+'ssyss 23'!H7+'ssyss 23'!H8+'ssyss 23'!H9+'ssyss 23'!H12+'ssyss 23'!H13+'ssyss 23'!H14</f>
        <v>88875997.920000002</v>
      </c>
      <c r="D8" s="350"/>
      <c r="E8" s="389">
        <v>49439494.670000002</v>
      </c>
      <c r="F8" s="349"/>
      <c r="G8" s="349">
        <f>+E8*$F$3</f>
        <v>106581797.81594127</v>
      </c>
      <c r="H8" s="2"/>
      <c r="I8" s="397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5" customHeight="1" x14ac:dyDescent="0.25">
      <c r="A9" s="1"/>
      <c r="B9" s="348" t="s">
        <v>981</v>
      </c>
      <c r="C9" s="349">
        <v>47457025.24000001</v>
      </c>
      <c r="D9" s="350"/>
      <c r="E9" s="389">
        <v>42070634.93</v>
      </c>
      <c r="F9" s="349"/>
      <c r="G9" s="349">
        <f>+E9*$F$3</f>
        <v>90695989.836207137</v>
      </c>
      <c r="H9" s="2"/>
      <c r="I9" s="23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 x14ac:dyDescent="0.25">
      <c r="A10" s="1"/>
      <c r="B10" s="348" t="s">
        <v>982</v>
      </c>
      <c r="C10" s="349">
        <f>+'ssyss 23'!H17</f>
        <v>8873168.5600000005</v>
      </c>
      <c r="D10" s="350"/>
      <c r="E10" s="389">
        <v>4389456.5199999996</v>
      </c>
      <c r="F10" s="349"/>
      <c r="G10" s="349">
        <f>+E10*$F$3</f>
        <v>9462802.3700329047</v>
      </c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5" customHeight="1" x14ac:dyDescent="0.25">
      <c r="A11" s="1"/>
      <c r="B11" s="350" t="s">
        <v>983</v>
      </c>
      <c r="C11" s="349">
        <f>+'ssyss 23'!H18+'ssyss 23'!H22+'ssyss 23'!H23+'ssyss 23'!H24+'ssyss 23'!H26+'ssyss 23'!H28</f>
        <v>21071149.269999996</v>
      </c>
      <c r="D11" s="350"/>
      <c r="E11" s="389">
        <v>15177360.6</v>
      </c>
      <c r="F11" s="349"/>
      <c r="G11" s="349">
        <f>+E11*$F$3</f>
        <v>32719395.488287929</v>
      </c>
      <c r="H11" s="397"/>
      <c r="I11" s="23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5" customHeight="1" x14ac:dyDescent="0.25">
      <c r="A12" s="1"/>
      <c r="B12" s="350" t="s">
        <v>984</v>
      </c>
      <c r="C12" s="351">
        <f>+'ssyss 23'!H29</f>
        <v>39455187.810000002</v>
      </c>
      <c r="D12" s="350"/>
      <c r="E12" s="389">
        <v>13226595.310000001</v>
      </c>
      <c r="F12" s="349"/>
      <c r="G12" s="349">
        <f>+E12*$F$3</f>
        <v>28513930.341183584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5" customHeight="1" x14ac:dyDescent="0.25">
      <c r="A13" s="1"/>
      <c r="B13" s="352" t="s">
        <v>985</v>
      </c>
      <c r="C13" s="353">
        <f>+SUM(C8:C12)</f>
        <v>205732528.80000001</v>
      </c>
      <c r="D13" s="352"/>
      <c r="E13" s="390">
        <f>+SUM(E8:E12)</f>
        <v>124303542.02999999</v>
      </c>
      <c r="F13" s="353"/>
      <c r="G13" s="353">
        <f>+SUM(G8:G12)</f>
        <v>267973915.85165283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5" customHeight="1" x14ac:dyDescent="0.25">
      <c r="A14" s="1"/>
      <c r="B14" s="398"/>
      <c r="C14" s="399"/>
      <c r="D14" s="15"/>
      <c r="E14" s="245"/>
      <c r="F14" s="1"/>
      <c r="G14" s="2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5" customHeight="1" x14ac:dyDescent="0.25">
      <c r="A15" s="1"/>
      <c r="B15" s="352" t="s">
        <v>986</v>
      </c>
      <c r="C15" s="400"/>
      <c r="D15" s="14"/>
      <c r="E15" s="245"/>
      <c r="F15" s="1"/>
      <c r="G15" s="2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5" customHeight="1" x14ac:dyDescent="0.25">
      <c r="A16" s="1"/>
      <c r="B16" s="350" t="s">
        <v>983</v>
      </c>
      <c r="C16" s="349">
        <f>+'ssyss 23'!H94</f>
        <v>84864264.430000007</v>
      </c>
      <c r="D16" s="19"/>
      <c r="E16" s="389">
        <v>54768290.280000001</v>
      </c>
      <c r="F16" s="20"/>
      <c r="G16" s="18">
        <f>+E16*$F$3</f>
        <v>118069629.96508601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5" customHeight="1" x14ac:dyDescent="0.25">
      <c r="A17" s="1"/>
      <c r="B17" s="350" t="s">
        <v>987</v>
      </c>
      <c r="C17" s="349">
        <v>30205750.329999998</v>
      </c>
      <c r="D17" s="19"/>
      <c r="E17" s="389">
        <v>11340493.41</v>
      </c>
      <c r="F17" s="20"/>
      <c r="G17" s="18">
        <f t="shared" ref="G17:G18" si="0">+E17*$F$3</f>
        <v>24447866.707081664</v>
      </c>
      <c r="H17" s="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" customHeight="1" x14ac:dyDescent="0.25">
      <c r="A18" s="1"/>
      <c r="B18" s="350" t="s">
        <v>988</v>
      </c>
      <c r="C18" s="351">
        <f>+SUM('ssyss 23'!H30:H76)</f>
        <v>4021352952.23</v>
      </c>
      <c r="D18" s="19"/>
      <c r="E18" s="391">
        <v>1866315134.1900001</v>
      </c>
      <c r="F18" s="247"/>
      <c r="G18" s="18">
        <f t="shared" si="0"/>
        <v>4023407270.2561846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" customHeight="1" x14ac:dyDescent="0.25">
      <c r="A19" s="1"/>
      <c r="B19" s="14" t="s">
        <v>989</v>
      </c>
      <c r="C19" s="25">
        <f>+SUM(C16:C18)</f>
        <v>4136422966.9900002</v>
      </c>
      <c r="D19" s="14"/>
      <c r="E19" s="390">
        <f>+SUM(E16:E18)</f>
        <v>1932423917.8800001</v>
      </c>
      <c r="F19" s="20"/>
      <c r="G19" s="401">
        <f>+SUM(G16:G18)</f>
        <v>4165924766.9283524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75" customHeight="1" thickBot="1" x14ac:dyDescent="0.3">
      <c r="A20" s="1"/>
      <c r="B20" s="14" t="s">
        <v>990</v>
      </c>
      <c r="C20" s="26">
        <f>+C19+C13</f>
        <v>4342155495.79</v>
      </c>
      <c r="D20" s="14"/>
      <c r="E20" s="392">
        <f>+E19+E13</f>
        <v>2056727459.9100001</v>
      </c>
      <c r="F20" s="20"/>
      <c r="G20" s="26">
        <f>+G19+G13</f>
        <v>4433898682.7800055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.75" customHeight="1" thickTop="1" x14ac:dyDescent="0.25">
      <c r="A21" s="1"/>
      <c r="B21" s="15"/>
      <c r="C21" s="240"/>
      <c r="D21" s="15"/>
      <c r="E21" s="393"/>
      <c r="F21" s="1"/>
      <c r="G21" s="2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" customHeight="1" x14ac:dyDescent="0.25">
      <c r="A22" s="1"/>
      <c r="B22" s="12" t="s">
        <v>991</v>
      </c>
      <c r="C22" s="18"/>
      <c r="D22" s="12"/>
      <c r="E22" s="393"/>
      <c r="F22" s="1"/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" customHeight="1" x14ac:dyDescent="0.25">
      <c r="A23" s="1"/>
      <c r="B23" s="14" t="s">
        <v>992</v>
      </c>
      <c r="C23" s="18"/>
      <c r="D23" s="14"/>
      <c r="E23" s="393"/>
      <c r="F23" s="1"/>
      <c r="G23" s="2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" customHeight="1" x14ac:dyDescent="0.25">
      <c r="A24" s="1"/>
      <c r="B24" s="15" t="s">
        <v>993</v>
      </c>
      <c r="C24" s="18">
        <f>+'ssyss 23'!H78+'ssyss 23'!H79+'ssyss 23'!H80+'ssyss 23'!H95</f>
        <v>-74685683.879999995</v>
      </c>
      <c r="D24" s="15"/>
      <c r="E24" s="389">
        <v>29947300</v>
      </c>
      <c r="F24" s="1"/>
      <c r="G24" s="18">
        <f t="shared" ref="G24:G28" si="1">+E24*$F$3</f>
        <v>64560471.23940675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" customHeight="1" x14ac:dyDescent="0.25">
      <c r="A25" s="1"/>
      <c r="B25" s="15" t="s">
        <v>994</v>
      </c>
      <c r="C25" s="18">
        <f>+'ssyss 23'!H82+'ssyss 23'!H83+'ssyss 23'!H85+'ssyss 23'!H96</f>
        <v>-57623132.329999998</v>
      </c>
      <c r="D25" s="19"/>
      <c r="E25" s="389">
        <v>26428551.670000002</v>
      </c>
      <c r="F25" s="1"/>
      <c r="G25" s="18">
        <f t="shared" si="1"/>
        <v>56974743.966574959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" customHeight="1" x14ac:dyDescent="0.25">
      <c r="A26" s="1"/>
      <c r="B26" s="17" t="s">
        <v>995</v>
      </c>
      <c r="C26" s="18">
        <f>+'ssyss 23'!H86+'ssyss 23'!H87+'ssyss 23'!H88+'ssyss 23'!H89+'ssyss 23'!H90</f>
        <v>-5093567.5</v>
      </c>
      <c r="D26" s="19"/>
      <c r="E26" s="389">
        <v>375109.31</v>
      </c>
      <c r="F26" s="1"/>
      <c r="G26" s="18">
        <f t="shared" si="1"/>
        <v>808661.67634106276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" customHeight="1" x14ac:dyDescent="0.25">
      <c r="A27" s="1"/>
      <c r="B27" s="19" t="s">
        <v>996</v>
      </c>
      <c r="C27" s="18">
        <f>+'ssyss 23'!H91+'ssyss 23'!H92+'ssyss 23'!H93</f>
        <v>-19958386.039999999</v>
      </c>
      <c r="D27" s="19"/>
      <c r="E27" s="389">
        <v>9228430.1600000001</v>
      </c>
      <c r="F27" s="1"/>
      <c r="G27" s="18">
        <f t="shared" si="1"/>
        <v>19894674.976694185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" customHeight="1" x14ac:dyDescent="0.25">
      <c r="A28" s="1"/>
      <c r="B28" s="19" t="s">
        <v>997</v>
      </c>
      <c r="C28" s="24">
        <f>+'ssyss 23'!H99+'ssyss 23'!H97</f>
        <v>-54496760.43</v>
      </c>
      <c r="D28" s="19"/>
      <c r="E28" s="389">
        <v>67426769.230000004</v>
      </c>
      <c r="F28" s="1"/>
      <c r="G28" s="18">
        <f t="shared" si="1"/>
        <v>145358813.50370589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" customHeight="1" x14ac:dyDescent="0.25">
      <c r="A29" s="1"/>
      <c r="B29" s="14" t="s">
        <v>998</v>
      </c>
      <c r="C29" s="241">
        <f>+SUM(C24:C28)</f>
        <v>-211857530.17999998</v>
      </c>
      <c r="D29" s="14"/>
      <c r="E29" s="390">
        <f>+SUM(E24:E28)</f>
        <v>133406160.37</v>
      </c>
      <c r="F29" s="1"/>
      <c r="G29" s="25">
        <f>+SUM(G24:G28)</f>
        <v>287597365.36272287</v>
      </c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" customHeight="1" x14ac:dyDescent="0.25">
      <c r="A30" s="1"/>
      <c r="B30" s="15"/>
      <c r="C30" s="242"/>
      <c r="D30" s="15"/>
      <c r="E30" s="389"/>
      <c r="F30" s="1"/>
      <c r="G30" s="2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" customHeight="1" x14ac:dyDescent="0.25">
      <c r="A31" s="1"/>
      <c r="B31" s="14" t="s">
        <v>999</v>
      </c>
      <c r="C31" s="18"/>
      <c r="D31" s="14"/>
      <c r="E31" s="393"/>
      <c r="F31" s="1"/>
      <c r="G31" s="2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" customHeight="1" x14ac:dyDescent="0.25">
      <c r="A32" s="1"/>
      <c r="B32" s="19" t="s">
        <v>996</v>
      </c>
      <c r="C32" s="243">
        <f>+'ssyss 23'!H98</f>
        <v>-14916087.439999999</v>
      </c>
      <c r="D32" s="27"/>
      <c r="E32" s="389">
        <v>7126804.2199999997</v>
      </c>
      <c r="F32" s="1"/>
      <c r="G32" s="18">
        <f>+E32*$F$3</f>
        <v>15363984.027748499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" customHeight="1" x14ac:dyDescent="0.25">
      <c r="A33" s="1"/>
      <c r="B33" s="14" t="s">
        <v>1000</v>
      </c>
      <c r="C33" s="29">
        <f>+C32</f>
        <v>-14916087.439999999</v>
      </c>
      <c r="D33" s="14"/>
      <c r="E33" s="394">
        <f>+E32</f>
        <v>7126804.2199999997</v>
      </c>
      <c r="F33" s="1"/>
      <c r="G33" s="18">
        <f>+E33*$F$3</f>
        <v>15363984.027748499</v>
      </c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 thickBot="1" x14ac:dyDescent="0.3">
      <c r="A34" s="1"/>
      <c r="B34" s="14" t="s">
        <v>1001</v>
      </c>
      <c r="C34" s="30">
        <f>+C33+C29</f>
        <v>-226773617.61999997</v>
      </c>
      <c r="D34" s="14"/>
      <c r="E34" s="395">
        <f>+E33+E29</f>
        <v>140532964.59</v>
      </c>
      <c r="F34" s="1"/>
      <c r="G34" s="30">
        <f>+G33+G29</f>
        <v>302961349.3904714</v>
      </c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 thickTop="1" x14ac:dyDescent="0.25">
      <c r="A35" s="1"/>
      <c r="B35" s="15"/>
      <c r="C35" s="240"/>
      <c r="D35" s="15"/>
      <c r="E35" s="393"/>
      <c r="F35" s="1"/>
      <c r="G35" s="2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" customHeight="1" x14ac:dyDescent="0.25">
      <c r="A36" s="1"/>
      <c r="B36" s="31" t="s">
        <v>1002</v>
      </c>
      <c r="C36" s="18"/>
      <c r="D36" s="32"/>
      <c r="E36" s="393"/>
      <c r="F36" s="1"/>
      <c r="G36" s="2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" hidden="1" customHeight="1" x14ac:dyDescent="0.25">
      <c r="A37" s="1"/>
      <c r="B37" s="33" t="s">
        <v>1003</v>
      </c>
      <c r="C37" s="18"/>
      <c r="D37" s="32"/>
      <c r="E37" s="393"/>
      <c r="F37" s="1"/>
      <c r="G37" s="18">
        <f t="shared" ref="G37:G43" si="2">+E37*$F$2</f>
        <v>0</v>
      </c>
      <c r="H37" s="2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" hidden="1" customHeight="1" x14ac:dyDescent="0.25">
      <c r="A38" s="1"/>
      <c r="B38" s="33" t="s">
        <v>168</v>
      </c>
      <c r="C38" s="18"/>
      <c r="D38" s="32"/>
      <c r="E38" s="393"/>
      <c r="F38" s="1"/>
      <c r="G38" s="18">
        <f t="shared" si="2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" hidden="1" customHeight="1" x14ac:dyDescent="0.25">
      <c r="A39" s="1"/>
      <c r="B39" s="33" t="s">
        <v>1004</v>
      </c>
      <c r="C39" s="18"/>
      <c r="D39" s="32"/>
      <c r="E39" s="393"/>
      <c r="F39" s="1"/>
      <c r="G39" s="18">
        <f t="shared" si="2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" hidden="1" customHeight="1" x14ac:dyDescent="0.25">
      <c r="A40" s="1"/>
      <c r="B40" s="33" t="s">
        <v>171</v>
      </c>
      <c r="C40" s="18"/>
      <c r="D40" s="32"/>
      <c r="E40" s="393"/>
      <c r="F40" s="1"/>
      <c r="G40" s="18">
        <f t="shared" si="2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" hidden="1" customHeight="1" x14ac:dyDescent="0.25">
      <c r="A41" s="1"/>
      <c r="B41" s="33" t="s">
        <v>174</v>
      </c>
      <c r="C41" s="18"/>
      <c r="D41" s="15"/>
      <c r="E41" s="393"/>
      <c r="F41" s="1"/>
      <c r="G41" s="18">
        <f t="shared" si="2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" hidden="1" customHeight="1" x14ac:dyDescent="0.25">
      <c r="A42" s="1"/>
      <c r="B42" s="35" t="s">
        <v>1005</v>
      </c>
      <c r="C42" s="18"/>
      <c r="D42" s="32"/>
      <c r="E42" s="393"/>
      <c r="F42" s="1"/>
      <c r="G42" s="18">
        <f t="shared" si="2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" hidden="1" customHeight="1" x14ac:dyDescent="0.25">
      <c r="A43" s="1"/>
      <c r="B43" s="35" t="s">
        <v>1006</v>
      </c>
      <c r="C43" s="18"/>
      <c r="D43" s="32"/>
      <c r="E43" s="393"/>
      <c r="F43" s="1"/>
      <c r="G43" s="18">
        <f t="shared" si="2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 thickBot="1" x14ac:dyDescent="0.3">
      <c r="A44" s="1"/>
      <c r="B44" s="14" t="s">
        <v>1007</v>
      </c>
      <c r="C44" s="36">
        <f>+C20+C34</f>
        <v>4115381878.1700001</v>
      </c>
      <c r="D44" s="32"/>
      <c r="E44" s="396">
        <v>1916194495.3199999</v>
      </c>
      <c r="F44" s="1"/>
      <c r="G44" s="36">
        <f>+E44*$F$3</f>
        <v>4130937333.3895335</v>
      </c>
      <c r="H44" s="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 thickTop="1" x14ac:dyDescent="0.25">
      <c r="A45" s="1"/>
      <c r="B45" s="32"/>
      <c r="C45" s="240"/>
      <c r="D45" s="32"/>
      <c r="E45" s="393"/>
      <c r="F45" s="1"/>
      <c r="G45" s="24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" customHeight="1" x14ac:dyDescent="0.25">
      <c r="A46" s="1"/>
      <c r="B46" s="32"/>
      <c r="C46" s="24"/>
      <c r="D46" s="32"/>
      <c r="E46" s="393"/>
      <c r="F46" s="1"/>
      <c r="G46" s="2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 thickBot="1" x14ac:dyDescent="0.3">
      <c r="A47" s="1"/>
      <c r="B47" s="14" t="s">
        <v>1008</v>
      </c>
      <c r="C47" s="26">
        <f>-C34+C44</f>
        <v>4342155495.79</v>
      </c>
      <c r="D47" s="14"/>
      <c r="E47" s="392">
        <f>+E44+E34</f>
        <v>2056727459.9099998</v>
      </c>
      <c r="F47" s="1"/>
      <c r="G47" s="26">
        <f>+E47*$F$3</f>
        <v>4433898682.7800045</v>
      </c>
      <c r="H47" s="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 thickTop="1" x14ac:dyDescent="0.25">
      <c r="A48" s="1"/>
      <c r="B48" s="1"/>
      <c r="C48" s="21"/>
      <c r="D48" s="1"/>
      <c r="E48" s="393"/>
      <c r="F48" s="1"/>
      <c r="G48" s="2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" customHeight="1" x14ac:dyDescent="0.25">
      <c r="A49" s="1"/>
      <c r="B49" s="1"/>
      <c r="C49" s="21"/>
      <c r="D49" s="1"/>
      <c r="E49" s="393"/>
      <c r="F49" s="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" hidden="1" customHeight="1" x14ac:dyDescent="0.25">
      <c r="A50" s="1"/>
      <c r="B50" s="1" t="s">
        <v>1009</v>
      </c>
      <c r="C50" s="244"/>
      <c r="D50" s="1"/>
      <c r="E50" s="393">
        <v>0</v>
      </c>
      <c r="F50" s="1"/>
      <c r="G50" s="244">
        <f>+G47-G20</f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" customHeight="1" x14ac:dyDescent="0.25">
      <c r="A51" s="1"/>
      <c r="B51" s="1"/>
      <c r="C51" s="21"/>
      <c r="D51" s="1"/>
      <c r="E51" s="393"/>
      <c r="F51" s="1"/>
      <c r="G51" s="2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" customHeight="1" x14ac:dyDescent="0.25">
      <c r="A52" s="1"/>
      <c r="B52" s="1"/>
      <c r="C52" s="21"/>
      <c r="D52" s="1"/>
      <c r="E52" s="393"/>
      <c r="F52" s="1"/>
      <c r="G52" s="2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" customHeight="1" x14ac:dyDescent="0.25">
      <c r="A53" s="1"/>
      <c r="B53" s="1"/>
      <c r="C53" s="21"/>
      <c r="D53" s="1"/>
      <c r="E53" s="393"/>
      <c r="F53" s="1"/>
      <c r="G53" s="2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" customHeight="1" x14ac:dyDescent="0.25">
      <c r="A54" s="1"/>
      <c r="B54" s="1"/>
      <c r="C54" s="21"/>
      <c r="D54" s="1"/>
      <c r="E54" s="393"/>
      <c r="F54" s="1"/>
      <c r="G54" s="2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" customHeight="1" x14ac:dyDescent="0.25">
      <c r="A55" s="1"/>
      <c r="B55" s="1"/>
      <c r="C55" s="21"/>
      <c r="D55" s="1"/>
      <c r="E55" s="393"/>
      <c r="F55" s="1"/>
      <c r="G55" s="2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" customHeight="1" x14ac:dyDescent="0.25">
      <c r="A56" s="1"/>
      <c r="B56" s="1"/>
      <c r="C56" s="21"/>
      <c r="D56" s="1"/>
      <c r="E56" s="393"/>
      <c r="F56" s="1"/>
      <c r="G56" s="2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" customHeight="1" x14ac:dyDescent="0.25">
      <c r="A57" s="1"/>
      <c r="B57" s="1"/>
      <c r="C57" s="21"/>
      <c r="D57" s="1"/>
      <c r="E57" s="245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" customHeight="1" x14ac:dyDescent="0.25">
      <c r="A58" s="1"/>
      <c r="B58" s="1"/>
      <c r="C58" s="21"/>
      <c r="D58" s="1"/>
      <c r="E58" s="245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" customHeight="1" x14ac:dyDescent="0.25">
      <c r="A59" s="1"/>
      <c r="B59" s="1"/>
      <c r="C59" s="21"/>
      <c r="D59" s="1"/>
      <c r="E59" s="245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" customHeight="1" x14ac:dyDescent="0.25">
      <c r="A60" s="1"/>
      <c r="B60" s="1"/>
      <c r="C60" s="21"/>
      <c r="D60" s="1"/>
      <c r="E60" s="245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" customHeight="1" x14ac:dyDescent="0.25">
      <c r="A61" s="1"/>
      <c r="B61" s="1"/>
      <c r="C61" s="21"/>
      <c r="D61" s="1"/>
      <c r="E61" s="24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" customHeight="1" x14ac:dyDescent="0.25">
      <c r="A62" s="1"/>
      <c r="B62" s="1"/>
      <c r="C62" s="21"/>
      <c r="D62" s="1"/>
      <c r="E62" s="24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" customHeight="1" x14ac:dyDescent="0.25">
      <c r="A63" s="1"/>
      <c r="B63" s="1"/>
      <c r="C63" s="21"/>
      <c r="D63" s="1"/>
      <c r="E63" s="24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" customHeight="1" x14ac:dyDescent="0.25">
      <c r="A64" s="1"/>
      <c r="B64" s="1"/>
      <c r="C64" s="21"/>
      <c r="D64" s="1"/>
      <c r="E64" s="24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" customHeight="1" x14ac:dyDescent="0.25">
      <c r="A65" s="1"/>
      <c r="B65" s="1"/>
      <c r="C65" s="21"/>
      <c r="D65" s="1"/>
      <c r="E65" s="24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" customHeight="1" x14ac:dyDescent="0.25">
      <c r="A66" s="1"/>
      <c r="B66" s="1"/>
      <c r="C66" s="21"/>
      <c r="D66" s="1"/>
      <c r="E66" s="24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" customHeight="1" x14ac:dyDescent="0.25">
      <c r="A67" s="1"/>
      <c r="B67" s="1"/>
      <c r="C67" s="21"/>
      <c r="D67" s="1"/>
      <c r="E67" s="24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" customHeight="1" x14ac:dyDescent="0.25">
      <c r="A68" s="1"/>
      <c r="B68" s="1"/>
      <c r="C68" s="21"/>
      <c r="D68" s="1"/>
      <c r="E68" s="24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" customHeight="1" x14ac:dyDescent="0.25">
      <c r="A69" s="1"/>
      <c r="B69" s="1"/>
      <c r="C69" s="21"/>
      <c r="D69" s="1"/>
      <c r="E69" s="24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25">
      <c r="A70" s="1"/>
      <c r="B70" s="1"/>
      <c r="C70" s="1"/>
      <c r="D70" s="1"/>
      <c r="E70" s="24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25">
      <c r="A71" s="1"/>
      <c r="B71" s="1"/>
      <c r="C71" s="1"/>
      <c r="D71" s="1"/>
      <c r="E71" s="24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25">
      <c r="A72" s="1"/>
      <c r="B72" s="1"/>
      <c r="C72" s="1"/>
      <c r="D72" s="1"/>
      <c r="E72" s="24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25">
      <c r="A73" s="1"/>
      <c r="B73" s="1"/>
      <c r="C73" s="1"/>
      <c r="D73" s="1"/>
      <c r="E73" s="24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25">
      <c r="A74" s="1"/>
      <c r="B74" s="1"/>
      <c r="C74" s="1"/>
      <c r="D74" s="1"/>
      <c r="E74" s="24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25">
      <c r="A75" s="1"/>
      <c r="B75" s="1"/>
      <c r="C75" s="1"/>
      <c r="D75" s="1"/>
      <c r="E75" s="24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25">
      <c r="A76" s="1"/>
      <c r="B76" s="1"/>
      <c r="C76" s="1"/>
      <c r="D76" s="1"/>
      <c r="E76" s="24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25">
      <c r="A77" s="1"/>
      <c r="B77" s="1"/>
      <c r="C77" s="1"/>
      <c r="D77" s="1"/>
      <c r="E77" s="24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25">
      <c r="A78" s="1"/>
      <c r="B78" s="1"/>
      <c r="C78" s="1"/>
      <c r="D78" s="1"/>
      <c r="E78" s="24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25">
      <c r="A79" s="1"/>
      <c r="B79" s="1"/>
      <c r="C79" s="1"/>
      <c r="D79" s="1"/>
      <c r="E79" s="24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25">
      <c r="A80" s="1"/>
      <c r="B80" s="1"/>
      <c r="C80" s="1"/>
      <c r="D80" s="1"/>
      <c r="E80" s="24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25">
      <c r="A81" s="1"/>
      <c r="B81" s="1"/>
      <c r="C81" s="1"/>
      <c r="D81" s="1"/>
      <c r="E81" s="24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25">
      <c r="A82" s="1"/>
      <c r="B82" s="1"/>
      <c r="C82" s="1"/>
      <c r="D82" s="1"/>
      <c r="E82" s="24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25">
      <c r="A83" s="1"/>
      <c r="B83" s="1"/>
      <c r="C83" s="1"/>
      <c r="D83" s="1"/>
      <c r="E83" s="24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25">
      <c r="A84" s="1"/>
      <c r="B84" s="1"/>
      <c r="C84" s="1"/>
      <c r="D84" s="1"/>
      <c r="E84" s="24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25">
      <c r="A85" s="1"/>
      <c r="B85" s="1"/>
      <c r="C85" s="1"/>
      <c r="D85" s="1"/>
      <c r="E85" s="24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25">
      <c r="A86" s="1"/>
      <c r="B86" s="1"/>
      <c r="C86" s="1"/>
      <c r="D86" s="1"/>
      <c r="E86" s="24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25">
      <c r="A87" s="1"/>
      <c r="B87" s="1"/>
      <c r="C87" s="1"/>
      <c r="D87" s="1"/>
      <c r="E87" s="24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25">
      <c r="A88" s="1"/>
      <c r="B88" s="1"/>
      <c r="C88" s="1"/>
      <c r="D88" s="1"/>
      <c r="E88" s="24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25">
      <c r="A89" s="1"/>
      <c r="B89" s="1"/>
      <c r="C89" s="1"/>
      <c r="D89" s="1"/>
      <c r="E89" s="24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25">
      <c r="A90" s="1"/>
      <c r="B90" s="1"/>
      <c r="C90" s="1"/>
      <c r="D90" s="1"/>
      <c r="E90" s="24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25">
      <c r="A91" s="1"/>
      <c r="B91" s="1"/>
      <c r="C91" s="1"/>
      <c r="D91" s="1"/>
      <c r="E91" s="24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25">
      <c r="A92" s="1"/>
      <c r="B92" s="1"/>
      <c r="C92" s="1"/>
      <c r="D92" s="1"/>
      <c r="E92" s="24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25">
      <c r="A93" s="1"/>
      <c r="B93" s="1"/>
      <c r="C93" s="1"/>
      <c r="D93" s="1"/>
      <c r="E93" s="24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25">
      <c r="A94" s="1"/>
      <c r="B94" s="1"/>
      <c r="C94" s="1"/>
      <c r="D94" s="1"/>
      <c r="E94" s="24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25">
      <c r="A95" s="1"/>
      <c r="B95" s="1"/>
      <c r="C95" s="1"/>
      <c r="D95" s="1"/>
      <c r="E95" s="24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25">
      <c r="A96" s="1"/>
      <c r="B96" s="1"/>
      <c r="C96" s="1"/>
      <c r="D96" s="1"/>
      <c r="E96" s="24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25">
      <c r="A97" s="1"/>
      <c r="B97" s="1"/>
      <c r="C97" s="1"/>
      <c r="D97" s="1"/>
      <c r="E97" s="24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25">
      <c r="A98" s="1"/>
      <c r="B98" s="1"/>
      <c r="C98" s="1"/>
      <c r="D98" s="1"/>
      <c r="E98" s="24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25">
      <c r="A99" s="1"/>
      <c r="B99" s="1"/>
      <c r="C99" s="1"/>
      <c r="D99" s="1"/>
      <c r="E99" s="24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25">
      <c r="A100" s="1"/>
      <c r="B100" s="1"/>
      <c r="C100" s="1"/>
      <c r="D100" s="1"/>
      <c r="E100" s="24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25">
      <c r="A101" s="1"/>
      <c r="B101" s="1"/>
      <c r="C101" s="1"/>
      <c r="D101" s="1"/>
      <c r="E101" s="24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25">
      <c r="A102" s="1"/>
      <c r="B102" s="1"/>
      <c r="C102" s="1"/>
      <c r="D102" s="1"/>
      <c r="E102" s="24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25">
      <c r="A103" s="1"/>
      <c r="B103" s="1"/>
      <c r="C103" s="1"/>
      <c r="D103" s="1"/>
      <c r="E103" s="24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25">
      <c r="A104" s="1"/>
      <c r="B104" s="1"/>
      <c r="C104" s="1"/>
      <c r="D104" s="1"/>
      <c r="E104" s="24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25">
      <c r="A105" s="1"/>
      <c r="B105" s="1"/>
      <c r="C105" s="1"/>
      <c r="D105" s="1"/>
      <c r="E105" s="24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25">
      <c r="A106" s="1"/>
      <c r="B106" s="1"/>
      <c r="C106" s="1"/>
      <c r="D106" s="1"/>
      <c r="E106" s="24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25">
      <c r="A107" s="1"/>
      <c r="B107" s="1"/>
      <c r="C107" s="1"/>
      <c r="D107" s="1"/>
      <c r="E107" s="24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25">
      <c r="A108" s="1"/>
      <c r="B108" s="1"/>
      <c r="C108" s="1"/>
      <c r="D108" s="1"/>
      <c r="E108" s="24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25">
      <c r="A109" s="1"/>
      <c r="B109" s="1"/>
      <c r="C109" s="1"/>
      <c r="D109" s="1"/>
      <c r="E109" s="24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25">
      <c r="A110" s="1"/>
      <c r="B110" s="1"/>
      <c r="C110" s="1"/>
      <c r="D110" s="1"/>
      <c r="E110" s="24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25">
      <c r="A111" s="1"/>
      <c r="B111" s="1"/>
      <c r="C111" s="1"/>
      <c r="D111" s="1"/>
      <c r="E111" s="24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25">
      <c r="A112" s="1"/>
      <c r="B112" s="1"/>
      <c r="C112" s="1"/>
      <c r="D112" s="1"/>
      <c r="E112" s="24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25">
      <c r="A113" s="1"/>
      <c r="B113" s="1"/>
      <c r="C113" s="1"/>
      <c r="D113" s="1"/>
      <c r="E113" s="24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25">
      <c r="A114" s="1"/>
      <c r="B114" s="1"/>
      <c r="C114" s="1"/>
      <c r="D114" s="1"/>
      <c r="E114" s="24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25">
      <c r="A115" s="1"/>
      <c r="B115" s="1"/>
      <c r="C115" s="1"/>
      <c r="D115" s="1"/>
      <c r="E115" s="24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25">
      <c r="A116" s="1"/>
      <c r="B116" s="1"/>
      <c r="C116" s="1"/>
      <c r="D116" s="1"/>
      <c r="E116" s="24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25">
      <c r="A117" s="1"/>
      <c r="B117" s="1"/>
      <c r="C117" s="1"/>
      <c r="D117" s="1"/>
      <c r="E117" s="24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25">
      <c r="A118" s="1"/>
      <c r="B118" s="1"/>
      <c r="C118" s="1"/>
      <c r="D118" s="1"/>
      <c r="E118" s="24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25">
      <c r="A119" s="1"/>
      <c r="B119" s="1"/>
      <c r="C119" s="1"/>
      <c r="D119" s="1"/>
      <c r="E119" s="24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25">
      <c r="A120" s="1"/>
      <c r="B120" s="1"/>
      <c r="C120" s="1"/>
      <c r="D120" s="1"/>
      <c r="E120" s="24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25">
      <c r="A121" s="1"/>
      <c r="B121" s="1"/>
      <c r="C121" s="1"/>
      <c r="D121" s="1"/>
      <c r="E121" s="24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25">
      <c r="A122" s="1"/>
      <c r="B122" s="1"/>
      <c r="C122" s="1"/>
      <c r="D122" s="1"/>
      <c r="E122" s="24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25">
      <c r="A123" s="1"/>
      <c r="B123" s="1"/>
      <c r="C123" s="1"/>
      <c r="D123" s="1"/>
      <c r="E123" s="24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25">
      <c r="A124" s="1"/>
      <c r="B124" s="1"/>
      <c r="C124" s="1"/>
      <c r="D124" s="1"/>
      <c r="E124" s="24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25">
      <c r="A125" s="1"/>
      <c r="B125" s="1"/>
      <c r="C125" s="1"/>
      <c r="D125" s="1"/>
      <c r="E125" s="24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25">
      <c r="A126" s="1"/>
      <c r="B126" s="1"/>
      <c r="C126" s="1"/>
      <c r="D126" s="1"/>
      <c r="E126" s="24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25">
      <c r="A127" s="1"/>
      <c r="B127" s="1"/>
      <c r="C127" s="1"/>
      <c r="D127" s="1"/>
      <c r="E127" s="24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25">
      <c r="A128" s="1"/>
      <c r="B128" s="1"/>
      <c r="C128" s="1"/>
      <c r="D128" s="1"/>
      <c r="E128" s="24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25">
      <c r="A129" s="1"/>
      <c r="B129" s="1"/>
      <c r="C129" s="1"/>
      <c r="D129" s="1"/>
      <c r="E129" s="24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25">
      <c r="A130" s="1"/>
      <c r="B130" s="1"/>
      <c r="C130" s="1"/>
      <c r="D130" s="1"/>
      <c r="E130" s="24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25">
      <c r="A131" s="1"/>
      <c r="B131" s="1"/>
      <c r="C131" s="1"/>
      <c r="D131" s="1"/>
      <c r="E131" s="24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25">
      <c r="A132" s="1"/>
      <c r="B132" s="1"/>
      <c r="C132" s="1"/>
      <c r="D132" s="1"/>
      <c r="E132" s="24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25">
      <c r="A133" s="1"/>
      <c r="B133" s="1"/>
      <c r="C133" s="1"/>
      <c r="D133" s="1"/>
      <c r="E133" s="24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25">
      <c r="A134" s="1"/>
      <c r="B134" s="1"/>
      <c r="C134" s="1"/>
      <c r="D134" s="1"/>
      <c r="E134" s="24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25">
      <c r="A135" s="1"/>
      <c r="B135" s="1"/>
      <c r="C135" s="1"/>
      <c r="D135" s="1"/>
      <c r="E135" s="24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25">
      <c r="A136" s="1"/>
      <c r="B136" s="1"/>
      <c r="C136" s="1"/>
      <c r="D136" s="1"/>
      <c r="E136" s="24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25">
      <c r="A137" s="1"/>
      <c r="B137" s="1"/>
      <c r="C137" s="1"/>
      <c r="D137" s="1"/>
      <c r="E137" s="24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25">
      <c r="A138" s="1"/>
      <c r="B138" s="1"/>
      <c r="C138" s="1"/>
      <c r="D138" s="1"/>
      <c r="E138" s="24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25">
      <c r="A139" s="1"/>
      <c r="B139" s="1"/>
      <c r="C139" s="1"/>
      <c r="D139" s="1"/>
      <c r="E139" s="24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25">
      <c r="A140" s="1"/>
      <c r="B140" s="1"/>
      <c r="C140" s="1"/>
      <c r="D140" s="1"/>
      <c r="E140" s="24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25">
      <c r="A141" s="1"/>
      <c r="B141" s="1"/>
      <c r="C141" s="1"/>
      <c r="D141" s="1"/>
      <c r="E141" s="24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25">
      <c r="A142" s="1"/>
      <c r="B142" s="1"/>
      <c r="C142" s="1"/>
      <c r="D142" s="1"/>
      <c r="E142" s="24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25">
      <c r="A143" s="1"/>
      <c r="B143" s="1"/>
      <c r="C143" s="1"/>
      <c r="D143" s="1"/>
      <c r="E143" s="24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25">
      <c r="A144" s="1"/>
      <c r="B144" s="1"/>
      <c r="C144" s="1"/>
      <c r="D144" s="1"/>
      <c r="E144" s="24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25">
      <c r="A145" s="1"/>
      <c r="B145" s="1"/>
      <c r="C145" s="1"/>
      <c r="D145" s="1"/>
      <c r="E145" s="24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25">
      <c r="A146" s="1"/>
      <c r="B146" s="1"/>
      <c r="C146" s="1"/>
      <c r="D146" s="1"/>
      <c r="E146" s="24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25">
      <c r="A147" s="1"/>
      <c r="B147" s="1"/>
      <c r="C147" s="1"/>
      <c r="D147" s="1"/>
      <c r="E147" s="24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25">
      <c r="A148" s="1"/>
      <c r="B148" s="1"/>
      <c r="C148" s="1"/>
      <c r="D148" s="1"/>
      <c r="E148" s="24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25">
      <c r="A149" s="1"/>
      <c r="B149" s="1"/>
      <c r="C149" s="1"/>
      <c r="D149" s="1"/>
      <c r="E149" s="24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25">
      <c r="A150" s="1"/>
      <c r="B150" s="1"/>
      <c r="C150" s="1"/>
      <c r="D150" s="1"/>
      <c r="E150" s="24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25">
      <c r="A151" s="1"/>
      <c r="B151" s="1"/>
      <c r="C151" s="1"/>
      <c r="D151" s="1"/>
      <c r="E151" s="24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25">
      <c r="A152" s="1"/>
      <c r="B152" s="1"/>
      <c r="C152" s="1"/>
      <c r="D152" s="1"/>
      <c r="E152" s="24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25">
      <c r="A153" s="1"/>
      <c r="B153" s="1"/>
      <c r="C153" s="1"/>
      <c r="D153" s="1"/>
      <c r="E153" s="24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25">
      <c r="A154" s="1"/>
      <c r="B154" s="1"/>
      <c r="C154" s="1"/>
      <c r="D154" s="1"/>
      <c r="E154" s="24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25">
      <c r="A155" s="1"/>
      <c r="B155" s="1"/>
      <c r="C155" s="1"/>
      <c r="D155" s="1"/>
      <c r="E155" s="24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25">
      <c r="A156" s="1"/>
      <c r="B156" s="1"/>
      <c r="C156" s="1"/>
      <c r="D156" s="1"/>
      <c r="E156" s="24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25">
      <c r="A157" s="1"/>
      <c r="B157" s="1"/>
      <c r="C157" s="1"/>
      <c r="D157" s="1"/>
      <c r="E157" s="24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25">
      <c r="A158" s="1"/>
      <c r="B158" s="1"/>
      <c r="C158" s="1"/>
      <c r="D158" s="1"/>
      <c r="E158" s="24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25">
      <c r="A159" s="1"/>
      <c r="B159" s="1"/>
      <c r="C159" s="1"/>
      <c r="D159" s="1"/>
      <c r="E159" s="24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25">
      <c r="A160" s="1"/>
      <c r="B160" s="1"/>
      <c r="C160" s="1"/>
      <c r="D160" s="1"/>
      <c r="E160" s="24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25">
      <c r="A161" s="1"/>
      <c r="B161" s="1"/>
      <c r="C161" s="1"/>
      <c r="D161" s="1"/>
      <c r="E161" s="24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25">
      <c r="A162" s="1"/>
      <c r="B162" s="1"/>
      <c r="C162" s="1"/>
      <c r="D162" s="1"/>
      <c r="E162" s="24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25">
      <c r="A163" s="1"/>
      <c r="B163" s="1"/>
      <c r="C163" s="1"/>
      <c r="D163" s="1"/>
      <c r="E163" s="24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25">
      <c r="A164" s="1"/>
      <c r="B164" s="1"/>
      <c r="C164" s="1"/>
      <c r="D164" s="1"/>
      <c r="E164" s="24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25">
      <c r="A165" s="1"/>
      <c r="B165" s="1"/>
      <c r="C165" s="1"/>
      <c r="D165" s="1"/>
      <c r="E165" s="24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25">
      <c r="A166" s="1"/>
      <c r="B166" s="1"/>
      <c r="C166" s="1"/>
      <c r="D166" s="1"/>
      <c r="E166" s="24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25">
      <c r="A167" s="1"/>
      <c r="B167" s="1"/>
      <c r="C167" s="1"/>
      <c r="D167" s="1"/>
      <c r="E167" s="24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25">
      <c r="A168" s="1"/>
      <c r="B168" s="1"/>
      <c r="C168" s="1"/>
      <c r="D168" s="1"/>
      <c r="E168" s="24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25">
      <c r="A169" s="1"/>
      <c r="B169" s="1"/>
      <c r="C169" s="1"/>
      <c r="D169" s="1"/>
      <c r="E169" s="24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25">
      <c r="A170" s="1"/>
      <c r="B170" s="1"/>
      <c r="C170" s="1"/>
      <c r="D170" s="1"/>
      <c r="E170" s="24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25">
      <c r="A171" s="1"/>
      <c r="B171" s="1"/>
      <c r="C171" s="1"/>
      <c r="D171" s="1"/>
      <c r="E171" s="24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25">
      <c r="A172" s="1"/>
      <c r="B172" s="1"/>
      <c r="C172" s="1"/>
      <c r="D172" s="1"/>
      <c r="E172" s="24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25">
      <c r="A173" s="1"/>
      <c r="B173" s="1"/>
      <c r="C173" s="1"/>
      <c r="D173" s="1"/>
      <c r="E173" s="24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25">
      <c r="A174" s="1"/>
      <c r="B174" s="1"/>
      <c r="C174" s="1"/>
      <c r="D174" s="1"/>
      <c r="E174" s="24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25">
      <c r="A175" s="1"/>
      <c r="B175" s="1"/>
      <c r="C175" s="1"/>
      <c r="D175" s="1"/>
      <c r="E175" s="24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25">
      <c r="A176" s="1"/>
      <c r="B176" s="1"/>
      <c r="C176" s="1"/>
      <c r="D176" s="1"/>
      <c r="E176" s="24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25">
      <c r="A177" s="1"/>
      <c r="B177" s="1"/>
      <c r="C177" s="1"/>
      <c r="D177" s="1"/>
      <c r="E177" s="24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25">
      <c r="A178" s="1"/>
      <c r="B178" s="1"/>
      <c r="C178" s="1"/>
      <c r="D178" s="1"/>
      <c r="E178" s="24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25">
      <c r="A179" s="1"/>
      <c r="B179" s="1"/>
      <c r="C179" s="1"/>
      <c r="D179" s="1"/>
      <c r="E179" s="24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25">
      <c r="A180" s="1"/>
      <c r="B180" s="1"/>
      <c r="C180" s="1"/>
      <c r="D180" s="1"/>
      <c r="E180" s="24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25">
      <c r="A181" s="1"/>
      <c r="B181" s="1"/>
      <c r="C181" s="1"/>
      <c r="D181" s="1"/>
      <c r="E181" s="24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25">
      <c r="A182" s="1"/>
      <c r="B182" s="1"/>
      <c r="C182" s="1"/>
      <c r="D182" s="1"/>
      <c r="E182" s="24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25">
      <c r="A183" s="1"/>
      <c r="B183" s="1"/>
      <c r="C183" s="1"/>
      <c r="D183" s="1"/>
      <c r="E183" s="24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25">
      <c r="A184" s="1"/>
      <c r="B184" s="1"/>
      <c r="C184" s="1"/>
      <c r="D184" s="1"/>
      <c r="E184" s="24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25">
      <c r="A185" s="1"/>
      <c r="B185" s="1"/>
      <c r="C185" s="1"/>
      <c r="D185" s="1"/>
      <c r="E185" s="24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25">
      <c r="A186" s="1"/>
      <c r="B186" s="1"/>
      <c r="C186" s="1"/>
      <c r="D186" s="1"/>
      <c r="E186" s="24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25">
      <c r="A187" s="1"/>
      <c r="B187" s="1"/>
      <c r="C187" s="1"/>
      <c r="D187" s="1"/>
      <c r="E187" s="24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25">
      <c r="A188" s="1"/>
      <c r="B188" s="1"/>
      <c r="C188" s="1"/>
      <c r="D188" s="1"/>
      <c r="E188" s="24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25">
      <c r="A189" s="1"/>
      <c r="B189" s="1"/>
      <c r="C189" s="1"/>
      <c r="D189" s="1"/>
      <c r="E189" s="24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25">
      <c r="A190" s="1"/>
      <c r="B190" s="1"/>
      <c r="C190" s="1"/>
      <c r="D190" s="1"/>
      <c r="E190" s="24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25">
      <c r="A191" s="1"/>
      <c r="B191" s="1"/>
      <c r="C191" s="1"/>
      <c r="D191" s="1"/>
      <c r="E191" s="24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25">
      <c r="A192" s="1"/>
      <c r="B192" s="1"/>
      <c r="C192" s="1"/>
      <c r="D192" s="1"/>
      <c r="E192" s="24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25">
      <c r="A193" s="1"/>
      <c r="B193" s="1"/>
      <c r="C193" s="1"/>
      <c r="D193" s="1"/>
      <c r="E193" s="24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25">
      <c r="A194" s="1"/>
      <c r="B194" s="1"/>
      <c r="C194" s="1"/>
      <c r="D194" s="1"/>
      <c r="E194" s="24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25">
      <c r="A195" s="1"/>
      <c r="B195" s="1"/>
      <c r="C195" s="1"/>
      <c r="D195" s="1"/>
      <c r="E195" s="24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25">
      <c r="A196" s="1"/>
      <c r="B196" s="1"/>
      <c r="C196" s="1"/>
      <c r="D196" s="1"/>
      <c r="E196" s="24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25">
      <c r="A197" s="1"/>
      <c r="B197" s="1"/>
      <c r="C197" s="1"/>
      <c r="D197" s="1"/>
      <c r="E197" s="24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25">
      <c r="A198" s="1"/>
      <c r="B198" s="1"/>
      <c r="C198" s="1"/>
      <c r="D198" s="1"/>
      <c r="E198" s="24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25">
      <c r="A199" s="1"/>
      <c r="B199" s="1"/>
      <c r="C199" s="1"/>
      <c r="D199" s="1"/>
      <c r="E199" s="24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25">
      <c r="A200" s="1"/>
      <c r="B200" s="1"/>
      <c r="C200" s="1"/>
      <c r="D200" s="1"/>
      <c r="E200" s="24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25">
      <c r="A201" s="1"/>
      <c r="B201" s="1"/>
      <c r="C201" s="1"/>
      <c r="D201" s="1"/>
      <c r="E201" s="24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25">
      <c r="A202" s="1"/>
      <c r="B202" s="1"/>
      <c r="C202" s="1"/>
      <c r="D202" s="1"/>
      <c r="E202" s="24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25">
      <c r="A203" s="1"/>
      <c r="B203" s="1"/>
      <c r="C203" s="1"/>
      <c r="D203" s="1"/>
      <c r="E203" s="24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25">
      <c r="A204" s="1"/>
      <c r="B204" s="1"/>
      <c r="C204" s="1"/>
      <c r="D204" s="1"/>
      <c r="E204" s="24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25">
      <c r="A205" s="1"/>
      <c r="B205" s="1"/>
      <c r="C205" s="1"/>
      <c r="D205" s="1"/>
      <c r="E205" s="24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25">
      <c r="A206" s="1"/>
      <c r="B206" s="1"/>
      <c r="C206" s="1"/>
      <c r="D206" s="1"/>
      <c r="E206" s="24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25">
      <c r="A207" s="1"/>
      <c r="B207" s="1"/>
      <c r="C207" s="1"/>
      <c r="D207" s="1"/>
      <c r="E207" s="24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25">
      <c r="A208" s="1"/>
      <c r="B208" s="1"/>
      <c r="C208" s="1"/>
      <c r="D208" s="1"/>
      <c r="E208" s="24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25">
      <c r="A209" s="1"/>
      <c r="B209" s="1"/>
      <c r="C209" s="1"/>
      <c r="D209" s="1"/>
      <c r="E209" s="24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25">
      <c r="A210" s="1"/>
      <c r="B210" s="1"/>
      <c r="C210" s="1"/>
      <c r="D210" s="1"/>
      <c r="E210" s="24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25">
      <c r="A211" s="1"/>
      <c r="B211" s="1"/>
      <c r="C211" s="1"/>
      <c r="D211" s="1"/>
      <c r="E211" s="24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25">
      <c r="A212" s="1"/>
      <c r="B212" s="1"/>
      <c r="C212" s="1"/>
      <c r="D212" s="1"/>
      <c r="E212" s="24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25">
      <c r="A213" s="1"/>
      <c r="B213" s="1"/>
      <c r="C213" s="1"/>
      <c r="D213" s="1"/>
      <c r="E213" s="24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25">
      <c r="A214" s="1"/>
      <c r="B214" s="1"/>
      <c r="C214" s="1"/>
      <c r="D214" s="1"/>
      <c r="E214" s="2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25">
      <c r="A215" s="1"/>
      <c r="B215" s="1"/>
      <c r="C215" s="1"/>
      <c r="D215" s="1"/>
      <c r="E215" s="24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25">
      <c r="A216" s="1"/>
      <c r="B216" s="1"/>
      <c r="C216" s="1"/>
      <c r="D216" s="1"/>
      <c r="E216" s="24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25">
      <c r="A217" s="1"/>
      <c r="B217" s="1"/>
      <c r="C217" s="1"/>
      <c r="D217" s="1"/>
      <c r="E217" s="24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25">
      <c r="A218" s="1"/>
      <c r="B218" s="1"/>
      <c r="C218" s="1"/>
      <c r="D218" s="1"/>
      <c r="E218" s="24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25">
      <c r="A219" s="1"/>
      <c r="B219" s="1"/>
      <c r="C219" s="1"/>
      <c r="D219" s="1"/>
      <c r="E219" s="24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25">
      <c r="A220" s="1"/>
      <c r="B220" s="1"/>
      <c r="C220" s="1"/>
      <c r="D220" s="1"/>
      <c r="E220" s="24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25">
      <c r="A221" s="1"/>
      <c r="B221" s="1"/>
      <c r="C221" s="1"/>
      <c r="D221" s="1"/>
      <c r="E221" s="24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 x14ac:dyDescent="0.25">
      <c r="A222" s="1"/>
      <c r="B222" s="1"/>
      <c r="C222" s="1"/>
      <c r="D222" s="1"/>
      <c r="E222" s="24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 x14ac:dyDescent="0.25">
      <c r="A223" s="1"/>
      <c r="B223" s="1"/>
      <c r="C223" s="1"/>
      <c r="D223" s="1"/>
      <c r="E223" s="24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 x14ac:dyDescent="0.25">
      <c r="A224" s="1"/>
      <c r="B224" s="1"/>
      <c r="C224" s="1"/>
      <c r="D224" s="1"/>
      <c r="E224" s="24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 x14ac:dyDescent="0.25">
      <c r="A225" s="1"/>
      <c r="B225" s="1"/>
      <c r="C225" s="1"/>
      <c r="D225" s="1"/>
      <c r="E225" s="24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 x14ac:dyDescent="0.25">
      <c r="A226" s="1"/>
      <c r="B226" s="1"/>
      <c r="C226" s="1"/>
      <c r="D226" s="1"/>
      <c r="E226" s="24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 x14ac:dyDescent="0.25">
      <c r="A227" s="1"/>
      <c r="B227" s="1"/>
      <c r="C227" s="1"/>
      <c r="D227" s="1"/>
      <c r="E227" s="24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 x14ac:dyDescent="0.25">
      <c r="A228" s="1"/>
      <c r="B228" s="1"/>
      <c r="C228" s="1"/>
      <c r="D228" s="1"/>
      <c r="E228" s="24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 x14ac:dyDescent="0.25">
      <c r="A229" s="1"/>
      <c r="B229" s="1"/>
      <c r="C229" s="1"/>
      <c r="D229" s="1"/>
      <c r="E229" s="24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 x14ac:dyDescent="0.25">
      <c r="A230" s="1"/>
      <c r="B230" s="1"/>
      <c r="C230" s="1"/>
      <c r="D230" s="1"/>
      <c r="E230" s="24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 x14ac:dyDescent="0.25">
      <c r="A231" s="1"/>
      <c r="B231" s="1"/>
      <c r="C231" s="1"/>
      <c r="D231" s="1"/>
      <c r="E231" s="24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 x14ac:dyDescent="0.25">
      <c r="A232" s="1"/>
      <c r="B232" s="1"/>
      <c r="C232" s="1"/>
      <c r="D232" s="1"/>
      <c r="E232" s="24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 x14ac:dyDescent="0.25">
      <c r="A233" s="1"/>
      <c r="B233" s="1"/>
      <c r="C233" s="1"/>
      <c r="D233" s="1"/>
      <c r="E233" s="24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 x14ac:dyDescent="0.25">
      <c r="A234" s="1"/>
      <c r="B234" s="1"/>
      <c r="C234" s="1"/>
      <c r="D234" s="1"/>
      <c r="E234" s="24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 x14ac:dyDescent="0.25">
      <c r="A235" s="1"/>
      <c r="B235" s="1"/>
      <c r="C235" s="1"/>
      <c r="D235" s="1"/>
      <c r="E235" s="24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 x14ac:dyDescent="0.25">
      <c r="A236" s="1"/>
      <c r="B236" s="1"/>
      <c r="C236" s="1"/>
      <c r="D236" s="1"/>
      <c r="E236" s="24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 x14ac:dyDescent="0.25">
      <c r="A237" s="1"/>
      <c r="B237" s="1"/>
      <c r="C237" s="1"/>
      <c r="D237" s="1"/>
      <c r="E237" s="24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 x14ac:dyDescent="0.25">
      <c r="A238" s="1"/>
      <c r="B238" s="1"/>
      <c r="C238" s="1"/>
      <c r="D238" s="1"/>
      <c r="E238" s="24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 x14ac:dyDescent="0.25">
      <c r="A239" s="1"/>
      <c r="B239" s="1"/>
      <c r="C239" s="1"/>
      <c r="D239" s="1"/>
      <c r="E239" s="24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 x14ac:dyDescent="0.25">
      <c r="A240" s="1"/>
      <c r="B240" s="1"/>
      <c r="C240" s="1"/>
      <c r="D240" s="1"/>
      <c r="E240" s="24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 x14ac:dyDescent="0.25">
      <c r="A241" s="1"/>
      <c r="B241" s="1"/>
      <c r="C241" s="1"/>
      <c r="D241" s="1"/>
      <c r="E241" s="24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 x14ac:dyDescent="0.25">
      <c r="A242" s="1"/>
      <c r="B242" s="1"/>
      <c r="C242" s="1"/>
      <c r="D242" s="1"/>
      <c r="E242" s="24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 x14ac:dyDescent="0.25">
      <c r="A243" s="1"/>
      <c r="B243" s="1"/>
      <c r="C243" s="1"/>
      <c r="D243" s="1"/>
      <c r="E243" s="24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 x14ac:dyDescent="0.25">
      <c r="A244" s="1"/>
      <c r="B244" s="1"/>
      <c r="C244" s="1"/>
      <c r="D244" s="1"/>
      <c r="E244" s="24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 x14ac:dyDescent="0.25">
      <c r="A245" s="1"/>
      <c r="B245" s="1"/>
      <c r="C245" s="1"/>
      <c r="D245" s="1"/>
      <c r="E245" s="24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 x14ac:dyDescent="0.25">
      <c r="A246" s="1"/>
      <c r="B246" s="1"/>
      <c r="C246" s="1"/>
      <c r="D246" s="1"/>
      <c r="E246" s="24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 x14ac:dyDescent="0.25">
      <c r="A247" s="1"/>
      <c r="B247" s="1"/>
      <c r="C247" s="1"/>
      <c r="D247" s="1"/>
      <c r="E247" s="24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 x14ac:dyDescent="0.25">
      <c r="A248" s="1"/>
      <c r="B248" s="1"/>
      <c r="C248" s="1"/>
      <c r="D248" s="1"/>
      <c r="E248" s="24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 x14ac:dyDescent="0.25">
      <c r="A249" s="1"/>
      <c r="B249" s="1"/>
      <c r="C249" s="1"/>
      <c r="D249" s="1"/>
      <c r="E249" s="24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 x14ac:dyDescent="0.25">
      <c r="A250" s="1"/>
      <c r="B250" s="1"/>
      <c r="C250" s="1"/>
      <c r="D250" s="1"/>
      <c r="E250" s="24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 x14ac:dyDescent="0.25">
      <c r="A251" s="1"/>
      <c r="B251" s="1"/>
      <c r="C251" s="1"/>
      <c r="D251" s="1"/>
      <c r="E251" s="24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 x14ac:dyDescent="0.25">
      <c r="A252" s="1"/>
      <c r="B252" s="1"/>
      <c r="C252" s="1"/>
      <c r="D252" s="1"/>
      <c r="E252" s="24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 x14ac:dyDescent="0.25">
      <c r="A253" s="1"/>
      <c r="B253" s="1"/>
      <c r="C253" s="1"/>
      <c r="D253" s="1"/>
      <c r="E253" s="24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 x14ac:dyDescent="0.25">
      <c r="A254" s="1"/>
      <c r="B254" s="1"/>
      <c r="C254" s="1"/>
      <c r="D254" s="1"/>
      <c r="E254" s="24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 x14ac:dyDescent="0.25">
      <c r="A255" s="1"/>
      <c r="B255" s="1"/>
      <c r="C255" s="1"/>
      <c r="D255" s="1"/>
      <c r="E255" s="24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 x14ac:dyDescent="0.25">
      <c r="A256" s="1"/>
      <c r="B256" s="1"/>
      <c r="C256" s="1"/>
      <c r="D256" s="1"/>
      <c r="E256" s="24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 x14ac:dyDescent="0.25">
      <c r="A257" s="1"/>
      <c r="B257" s="1"/>
      <c r="C257" s="1"/>
      <c r="D257" s="1"/>
      <c r="E257" s="24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 x14ac:dyDescent="0.25">
      <c r="A258" s="1"/>
      <c r="B258" s="1"/>
      <c r="C258" s="1"/>
      <c r="D258" s="1"/>
      <c r="E258" s="24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 x14ac:dyDescent="0.25">
      <c r="A259" s="1"/>
      <c r="B259" s="1"/>
      <c r="C259" s="1"/>
      <c r="D259" s="1"/>
      <c r="E259" s="24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 x14ac:dyDescent="0.25">
      <c r="A260" s="1"/>
      <c r="B260" s="1"/>
      <c r="C260" s="1"/>
      <c r="D260" s="1"/>
      <c r="E260" s="24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 x14ac:dyDescent="0.25">
      <c r="A261" s="1"/>
      <c r="B261" s="1"/>
      <c r="C261" s="1"/>
      <c r="D261" s="1"/>
      <c r="E261" s="24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 x14ac:dyDescent="0.25">
      <c r="A262" s="1"/>
      <c r="B262" s="1"/>
      <c r="C262" s="1"/>
      <c r="D262" s="1"/>
      <c r="E262" s="24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 x14ac:dyDescent="0.25">
      <c r="A263" s="1"/>
      <c r="B263" s="1"/>
      <c r="C263" s="1"/>
      <c r="D263" s="1"/>
      <c r="E263" s="24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 x14ac:dyDescent="0.25">
      <c r="A264" s="1"/>
      <c r="B264" s="1"/>
      <c r="C264" s="1"/>
      <c r="D264" s="1"/>
      <c r="E264" s="24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 x14ac:dyDescent="0.25">
      <c r="A265" s="1"/>
      <c r="B265" s="1"/>
      <c r="C265" s="1"/>
      <c r="D265" s="1"/>
      <c r="E265" s="24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 x14ac:dyDescent="0.25">
      <c r="A266" s="1"/>
      <c r="B266" s="1"/>
      <c r="C266" s="1"/>
      <c r="D266" s="1"/>
      <c r="E266" s="24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 x14ac:dyDescent="0.25">
      <c r="A267" s="1"/>
      <c r="B267" s="1"/>
      <c r="C267" s="1"/>
      <c r="D267" s="1"/>
      <c r="E267" s="24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 x14ac:dyDescent="0.25">
      <c r="A268" s="1"/>
      <c r="B268" s="1"/>
      <c r="C268" s="1"/>
      <c r="D268" s="1"/>
      <c r="E268" s="24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 x14ac:dyDescent="0.25">
      <c r="A269" s="1"/>
      <c r="B269" s="1"/>
      <c r="C269" s="1"/>
      <c r="D269" s="1"/>
      <c r="E269" s="24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 x14ac:dyDescent="0.25">
      <c r="A270" s="1"/>
      <c r="B270" s="1"/>
      <c r="C270" s="1"/>
      <c r="D270" s="1"/>
      <c r="E270" s="24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 x14ac:dyDescent="0.25">
      <c r="A271" s="1"/>
      <c r="B271" s="1"/>
      <c r="C271" s="1"/>
      <c r="D271" s="1"/>
      <c r="E271" s="24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 x14ac:dyDescent="0.25">
      <c r="A272" s="1"/>
      <c r="B272" s="1"/>
      <c r="C272" s="1"/>
      <c r="D272" s="1"/>
      <c r="E272" s="24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 x14ac:dyDescent="0.25">
      <c r="A273" s="1"/>
      <c r="B273" s="1"/>
      <c r="C273" s="1"/>
      <c r="D273" s="1"/>
      <c r="E273" s="24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 x14ac:dyDescent="0.25">
      <c r="A274" s="1"/>
      <c r="B274" s="1"/>
      <c r="C274" s="1"/>
      <c r="D274" s="1"/>
      <c r="E274" s="24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 x14ac:dyDescent="0.25">
      <c r="A275" s="1"/>
      <c r="B275" s="1"/>
      <c r="C275" s="1"/>
      <c r="D275" s="1"/>
      <c r="E275" s="24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 x14ac:dyDescent="0.25">
      <c r="A276" s="1"/>
      <c r="B276" s="1"/>
      <c r="C276" s="1"/>
      <c r="D276" s="1"/>
      <c r="E276" s="24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 x14ac:dyDescent="0.25">
      <c r="A277" s="1"/>
      <c r="B277" s="1"/>
      <c r="C277" s="1"/>
      <c r="D277" s="1"/>
      <c r="E277" s="24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 x14ac:dyDescent="0.25">
      <c r="A278" s="1"/>
      <c r="B278" s="1"/>
      <c r="C278" s="1"/>
      <c r="D278" s="1"/>
      <c r="E278" s="24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 x14ac:dyDescent="0.25">
      <c r="A279" s="1"/>
      <c r="B279" s="1"/>
      <c r="C279" s="1"/>
      <c r="D279" s="1"/>
      <c r="E279" s="24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 x14ac:dyDescent="0.25">
      <c r="A280" s="1"/>
      <c r="B280" s="1"/>
      <c r="C280" s="1"/>
      <c r="D280" s="1"/>
      <c r="E280" s="24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 x14ac:dyDescent="0.25">
      <c r="A281" s="1"/>
      <c r="B281" s="1"/>
      <c r="C281" s="1"/>
      <c r="D281" s="1"/>
      <c r="E281" s="24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 x14ac:dyDescent="0.25">
      <c r="A282" s="1"/>
      <c r="B282" s="1"/>
      <c r="C282" s="1"/>
      <c r="D282" s="1"/>
      <c r="E282" s="24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 x14ac:dyDescent="0.25">
      <c r="A283" s="1"/>
      <c r="B283" s="1"/>
      <c r="C283" s="1"/>
      <c r="D283" s="1"/>
      <c r="E283" s="24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 x14ac:dyDescent="0.25">
      <c r="A284" s="1"/>
      <c r="B284" s="1"/>
      <c r="C284" s="1"/>
      <c r="D284" s="1"/>
      <c r="E284" s="24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 x14ac:dyDescent="0.25">
      <c r="A285" s="1"/>
      <c r="B285" s="1"/>
      <c r="C285" s="1"/>
      <c r="D285" s="1"/>
      <c r="E285" s="24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 x14ac:dyDescent="0.25">
      <c r="A286" s="1"/>
      <c r="B286" s="1"/>
      <c r="C286" s="1"/>
      <c r="D286" s="1"/>
      <c r="E286" s="24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 x14ac:dyDescent="0.25">
      <c r="A287" s="1"/>
      <c r="B287" s="1"/>
      <c r="C287" s="1"/>
      <c r="D287" s="1"/>
      <c r="E287" s="24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 x14ac:dyDescent="0.25">
      <c r="A288" s="1"/>
      <c r="B288" s="1"/>
      <c r="C288" s="1"/>
      <c r="D288" s="1"/>
      <c r="E288" s="24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 x14ac:dyDescent="0.25">
      <c r="A289" s="1"/>
      <c r="B289" s="1"/>
      <c r="C289" s="1"/>
      <c r="D289" s="1"/>
      <c r="E289" s="24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 x14ac:dyDescent="0.25">
      <c r="A290" s="1"/>
      <c r="B290" s="1"/>
      <c r="C290" s="1"/>
      <c r="D290" s="1"/>
      <c r="E290" s="24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 x14ac:dyDescent="0.25">
      <c r="A291" s="1"/>
      <c r="B291" s="1"/>
      <c r="C291" s="1"/>
      <c r="D291" s="1"/>
      <c r="E291" s="24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 x14ac:dyDescent="0.25">
      <c r="A292" s="1"/>
      <c r="B292" s="1"/>
      <c r="C292" s="1"/>
      <c r="D292" s="1"/>
      <c r="E292" s="24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 x14ac:dyDescent="0.25">
      <c r="A293" s="1"/>
      <c r="B293" s="1"/>
      <c r="C293" s="1"/>
      <c r="D293" s="1"/>
      <c r="E293" s="24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 x14ac:dyDescent="0.25">
      <c r="A294" s="1"/>
      <c r="B294" s="1"/>
      <c r="C294" s="1"/>
      <c r="D294" s="1"/>
      <c r="E294" s="24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 x14ac:dyDescent="0.25">
      <c r="A295" s="1"/>
      <c r="B295" s="1"/>
      <c r="C295" s="1"/>
      <c r="D295" s="1"/>
      <c r="E295" s="24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 x14ac:dyDescent="0.25">
      <c r="A296" s="1"/>
      <c r="B296" s="1"/>
      <c r="C296" s="1"/>
      <c r="D296" s="1"/>
      <c r="E296" s="24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 x14ac:dyDescent="0.25">
      <c r="A297" s="1"/>
      <c r="B297" s="1"/>
      <c r="C297" s="1"/>
      <c r="D297" s="1"/>
      <c r="E297" s="24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 x14ac:dyDescent="0.25">
      <c r="A298" s="1"/>
      <c r="B298" s="1"/>
      <c r="C298" s="1"/>
      <c r="D298" s="1"/>
      <c r="E298" s="24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 x14ac:dyDescent="0.25">
      <c r="A299" s="1"/>
      <c r="B299" s="1"/>
      <c r="C299" s="1"/>
      <c r="D299" s="1"/>
      <c r="E299" s="24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 x14ac:dyDescent="0.25">
      <c r="A300" s="1"/>
      <c r="B300" s="1"/>
      <c r="C300" s="1"/>
      <c r="D300" s="1"/>
      <c r="E300" s="24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 x14ac:dyDescent="0.25">
      <c r="A301" s="1"/>
      <c r="B301" s="1"/>
      <c r="C301" s="1"/>
      <c r="D301" s="1"/>
      <c r="E301" s="24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 x14ac:dyDescent="0.25">
      <c r="A302" s="1"/>
      <c r="B302" s="1"/>
      <c r="C302" s="1"/>
      <c r="D302" s="1"/>
      <c r="E302" s="24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 x14ac:dyDescent="0.25">
      <c r="A303" s="1"/>
      <c r="B303" s="1"/>
      <c r="C303" s="1"/>
      <c r="D303" s="1"/>
      <c r="E303" s="24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 x14ac:dyDescent="0.25">
      <c r="A304" s="1"/>
      <c r="B304" s="1"/>
      <c r="C304" s="1"/>
      <c r="D304" s="1"/>
      <c r="E304" s="24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 x14ac:dyDescent="0.25">
      <c r="A305" s="1"/>
      <c r="B305" s="1"/>
      <c r="C305" s="1"/>
      <c r="D305" s="1"/>
      <c r="E305" s="24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 x14ac:dyDescent="0.25">
      <c r="A306" s="1"/>
      <c r="B306" s="1"/>
      <c r="C306" s="1"/>
      <c r="D306" s="1"/>
      <c r="E306" s="24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 x14ac:dyDescent="0.25">
      <c r="A307" s="1"/>
      <c r="B307" s="1"/>
      <c r="C307" s="1"/>
      <c r="D307" s="1"/>
      <c r="E307" s="24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 x14ac:dyDescent="0.25">
      <c r="A308" s="1"/>
      <c r="B308" s="1"/>
      <c r="C308" s="1"/>
      <c r="D308" s="1"/>
      <c r="E308" s="24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 x14ac:dyDescent="0.25">
      <c r="A309" s="1"/>
      <c r="B309" s="1"/>
      <c r="C309" s="1"/>
      <c r="D309" s="1"/>
      <c r="E309" s="24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 x14ac:dyDescent="0.25">
      <c r="A310" s="1"/>
      <c r="B310" s="1"/>
      <c r="C310" s="1"/>
      <c r="D310" s="1"/>
      <c r="E310" s="24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 x14ac:dyDescent="0.25">
      <c r="A311" s="1"/>
      <c r="B311" s="1"/>
      <c r="C311" s="1"/>
      <c r="D311" s="1"/>
      <c r="E311" s="24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 x14ac:dyDescent="0.25">
      <c r="A312" s="1"/>
      <c r="B312" s="1"/>
      <c r="C312" s="1"/>
      <c r="D312" s="1"/>
      <c r="E312" s="24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 x14ac:dyDescent="0.25">
      <c r="A313" s="1"/>
      <c r="B313" s="1"/>
      <c r="C313" s="1"/>
      <c r="D313" s="1"/>
      <c r="E313" s="24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 x14ac:dyDescent="0.25">
      <c r="A314" s="1"/>
      <c r="B314" s="1"/>
      <c r="C314" s="1"/>
      <c r="D314" s="1"/>
      <c r="E314" s="24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 x14ac:dyDescent="0.25">
      <c r="A315" s="1"/>
      <c r="B315" s="1"/>
      <c r="C315" s="1"/>
      <c r="D315" s="1"/>
      <c r="E315" s="24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 x14ac:dyDescent="0.25">
      <c r="A316" s="1"/>
      <c r="B316" s="1"/>
      <c r="C316" s="1"/>
      <c r="D316" s="1"/>
      <c r="E316" s="24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 x14ac:dyDescent="0.25">
      <c r="A317" s="1"/>
      <c r="B317" s="1"/>
      <c r="C317" s="1"/>
      <c r="D317" s="1"/>
      <c r="E317" s="24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 x14ac:dyDescent="0.25">
      <c r="A318" s="1"/>
      <c r="B318" s="1"/>
      <c r="C318" s="1"/>
      <c r="D318" s="1"/>
      <c r="E318" s="24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 x14ac:dyDescent="0.25">
      <c r="A319" s="1"/>
      <c r="B319" s="1"/>
      <c r="C319" s="1"/>
      <c r="D319" s="1"/>
      <c r="E319" s="24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 x14ac:dyDescent="0.25">
      <c r="A320" s="1"/>
      <c r="B320" s="1"/>
      <c r="C320" s="1"/>
      <c r="D320" s="1"/>
      <c r="E320" s="24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 x14ac:dyDescent="0.25">
      <c r="A321" s="1"/>
      <c r="B321" s="1"/>
      <c r="C321" s="1"/>
      <c r="D321" s="1"/>
      <c r="E321" s="24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 x14ac:dyDescent="0.25">
      <c r="A322" s="1"/>
      <c r="B322" s="1"/>
      <c r="C322" s="1"/>
      <c r="D322" s="1"/>
      <c r="E322" s="24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25">
      <c r="A323" s="1"/>
      <c r="B323" s="1"/>
      <c r="C323" s="1"/>
      <c r="D323" s="1"/>
      <c r="E323" s="24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 x14ac:dyDescent="0.25">
      <c r="A324" s="1"/>
      <c r="B324" s="1"/>
      <c r="C324" s="1"/>
      <c r="D324" s="1"/>
      <c r="E324" s="24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 x14ac:dyDescent="0.25">
      <c r="A325" s="1"/>
      <c r="B325" s="1"/>
      <c r="C325" s="1"/>
      <c r="D325" s="1"/>
      <c r="E325" s="24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 x14ac:dyDescent="0.25">
      <c r="A326" s="1"/>
      <c r="B326" s="1"/>
      <c r="C326" s="1"/>
      <c r="D326" s="1"/>
      <c r="E326" s="24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 x14ac:dyDescent="0.25">
      <c r="A327" s="1"/>
      <c r="B327" s="1"/>
      <c r="C327" s="1"/>
      <c r="D327" s="1"/>
      <c r="E327" s="24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 x14ac:dyDescent="0.25">
      <c r="A328" s="1"/>
      <c r="B328" s="1"/>
      <c r="C328" s="1"/>
      <c r="D328" s="1"/>
      <c r="E328" s="24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 x14ac:dyDescent="0.25">
      <c r="A329" s="1"/>
      <c r="B329" s="1"/>
      <c r="C329" s="1"/>
      <c r="D329" s="1"/>
      <c r="E329" s="24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 x14ac:dyDescent="0.25">
      <c r="A330" s="1"/>
      <c r="B330" s="1"/>
      <c r="C330" s="1"/>
      <c r="D330" s="1"/>
      <c r="E330" s="24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 x14ac:dyDescent="0.25">
      <c r="A331" s="1"/>
      <c r="B331" s="1"/>
      <c r="C331" s="1"/>
      <c r="D331" s="1"/>
      <c r="E331" s="24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 x14ac:dyDescent="0.25">
      <c r="A332" s="1"/>
      <c r="B332" s="1"/>
      <c r="C332" s="1"/>
      <c r="D332" s="1"/>
      <c r="E332" s="24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 x14ac:dyDescent="0.25">
      <c r="A333" s="1"/>
      <c r="B333" s="1"/>
      <c r="C333" s="1"/>
      <c r="D333" s="1"/>
      <c r="E333" s="24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 x14ac:dyDescent="0.25">
      <c r="A334" s="1"/>
      <c r="B334" s="1"/>
      <c r="C334" s="1"/>
      <c r="D334" s="1"/>
      <c r="E334" s="24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 x14ac:dyDescent="0.25">
      <c r="A335" s="1"/>
      <c r="B335" s="1"/>
      <c r="C335" s="1"/>
      <c r="D335" s="1"/>
      <c r="E335" s="24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 x14ac:dyDescent="0.25">
      <c r="A336" s="1"/>
      <c r="B336" s="1"/>
      <c r="C336" s="1"/>
      <c r="D336" s="1"/>
      <c r="E336" s="24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 x14ac:dyDescent="0.25">
      <c r="A337" s="1"/>
      <c r="B337" s="1"/>
      <c r="C337" s="1"/>
      <c r="D337" s="1"/>
      <c r="E337" s="24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 x14ac:dyDescent="0.25">
      <c r="A338" s="1"/>
      <c r="B338" s="1"/>
      <c r="C338" s="1"/>
      <c r="D338" s="1"/>
      <c r="E338" s="24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 x14ac:dyDescent="0.25">
      <c r="A339" s="1"/>
      <c r="B339" s="1"/>
      <c r="C339" s="1"/>
      <c r="D339" s="1"/>
      <c r="E339" s="24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 x14ac:dyDescent="0.25">
      <c r="A340" s="1"/>
      <c r="B340" s="1"/>
      <c r="C340" s="1"/>
      <c r="D340" s="1"/>
      <c r="E340" s="24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 x14ac:dyDescent="0.25">
      <c r="A341" s="1"/>
      <c r="B341" s="1"/>
      <c r="C341" s="1"/>
      <c r="D341" s="1"/>
      <c r="E341" s="24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 x14ac:dyDescent="0.25">
      <c r="A342" s="1"/>
      <c r="B342" s="1"/>
      <c r="C342" s="1"/>
      <c r="D342" s="1"/>
      <c r="E342" s="24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 x14ac:dyDescent="0.25">
      <c r="A343" s="1"/>
      <c r="B343" s="1"/>
      <c r="C343" s="1"/>
      <c r="D343" s="1"/>
      <c r="E343" s="24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 x14ac:dyDescent="0.25">
      <c r="A344" s="1"/>
      <c r="B344" s="1"/>
      <c r="C344" s="1"/>
      <c r="D344" s="1"/>
      <c r="E344" s="24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 x14ac:dyDescent="0.25">
      <c r="A345" s="1"/>
      <c r="B345" s="1"/>
      <c r="C345" s="1"/>
      <c r="D345" s="1"/>
      <c r="E345" s="24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 x14ac:dyDescent="0.25">
      <c r="A346" s="1"/>
      <c r="B346" s="1"/>
      <c r="C346" s="1"/>
      <c r="D346" s="1"/>
      <c r="E346" s="24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 x14ac:dyDescent="0.25">
      <c r="A347" s="1"/>
      <c r="B347" s="1"/>
      <c r="C347" s="1"/>
      <c r="D347" s="1"/>
      <c r="E347" s="24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 x14ac:dyDescent="0.25">
      <c r="A348" s="1"/>
      <c r="B348" s="1"/>
      <c r="C348" s="1"/>
      <c r="D348" s="1"/>
      <c r="E348" s="24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 x14ac:dyDescent="0.25">
      <c r="A349" s="1"/>
      <c r="B349" s="1"/>
      <c r="C349" s="1"/>
      <c r="D349" s="1"/>
      <c r="E349" s="24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 x14ac:dyDescent="0.25">
      <c r="A350" s="1"/>
      <c r="B350" s="1"/>
      <c r="C350" s="1"/>
      <c r="D350" s="1"/>
      <c r="E350" s="24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 x14ac:dyDescent="0.25">
      <c r="A351" s="1"/>
      <c r="B351" s="1"/>
      <c r="C351" s="1"/>
      <c r="D351" s="1"/>
      <c r="E351" s="24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 x14ac:dyDescent="0.25">
      <c r="A352" s="1"/>
      <c r="B352" s="1"/>
      <c r="C352" s="1"/>
      <c r="D352" s="1"/>
      <c r="E352" s="24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 x14ac:dyDescent="0.25">
      <c r="A353" s="1"/>
      <c r="B353" s="1"/>
      <c r="C353" s="1"/>
      <c r="D353" s="1"/>
      <c r="E353" s="24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 x14ac:dyDescent="0.25">
      <c r="A354" s="1"/>
      <c r="B354" s="1"/>
      <c r="C354" s="1"/>
      <c r="D354" s="1"/>
      <c r="E354" s="24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 x14ac:dyDescent="0.25">
      <c r="A355" s="1"/>
      <c r="B355" s="1"/>
      <c r="C355" s="1"/>
      <c r="D355" s="1"/>
      <c r="E355" s="24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 x14ac:dyDescent="0.25">
      <c r="A356" s="1"/>
      <c r="B356" s="1"/>
      <c r="C356" s="1"/>
      <c r="D356" s="1"/>
      <c r="E356" s="24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 x14ac:dyDescent="0.25">
      <c r="A357" s="1"/>
      <c r="B357" s="1"/>
      <c r="C357" s="1"/>
      <c r="D357" s="1"/>
      <c r="E357" s="24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 x14ac:dyDescent="0.25">
      <c r="A358" s="1"/>
      <c r="B358" s="1"/>
      <c r="C358" s="1"/>
      <c r="D358" s="1"/>
      <c r="E358" s="24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 x14ac:dyDescent="0.25">
      <c r="A359" s="1"/>
      <c r="B359" s="1"/>
      <c r="C359" s="1"/>
      <c r="D359" s="1"/>
      <c r="E359" s="24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 x14ac:dyDescent="0.25">
      <c r="A360" s="1"/>
      <c r="B360" s="1"/>
      <c r="C360" s="1"/>
      <c r="D360" s="1"/>
      <c r="E360" s="24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 x14ac:dyDescent="0.25">
      <c r="A361" s="1"/>
      <c r="B361" s="1"/>
      <c r="C361" s="1"/>
      <c r="D361" s="1"/>
      <c r="E361" s="24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 x14ac:dyDescent="0.25">
      <c r="A362" s="1"/>
      <c r="B362" s="1"/>
      <c r="C362" s="1"/>
      <c r="D362" s="1"/>
      <c r="E362" s="24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 x14ac:dyDescent="0.25">
      <c r="A363" s="1"/>
      <c r="B363" s="1"/>
      <c r="C363" s="1"/>
      <c r="D363" s="1"/>
      <c r="E363" s="24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 x14ac:dyDescent="0.25">
      <c r="A364" s="1"/>
      <c r="B364" s="1"/>
      <c r="C364" s="1"/>
      <c r="D364" s="1"/>
      <c r="E364" s="24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 x14ac:dyDescent="0.25">
      <c r="A365" s="1"/>
      <c r="B365" s="1"/>
      <c r="C365" s="1"/>
      <c r="D365" s="1"/>
      <c r="E365" s="24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 x14ac:dyDescent="0.25">
      <c r="A366" s="1"/>
      <c r="B366" s="1"/>
      <c r="C366" s="1"/>
      <c r="D366" s="1"/>
      <c r="E366" s="24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 x14ac:dyDescent="0.25">
      <c r="A367" s="1"/>
      <c r="B367" s="1"/>
      <c r="C367" s="1"/>
      <c r="D367" s="1"/>
      <c r="E367" s="24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 x14ac:dyDescent="0.25">
      <c r="A368" s="1"/>
      <c r="B368" s="1"/>
      <c r="C368" s="1"/>
      <c r="D368" s="1"/>
      <c r="E368" s="24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 x14ac:dyDescent="0.25">
      <c r="A369" s="1"/>
      <c r="B369" s="1"/>
      <c r="C369" s="1"/>
      <c r="D369" s="1"/>
      <c r="E369" s="24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 x14ac:dyDescent="0.25">
      <c r="A370" s="1"/>
      <c r="B370" s="1"/>
      <c r="C370" s="1"/>
      <c r="D370" s="1"/>
      <c r="E370" s="24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 x14ac:dyDescent="0.25">
      <c r="A371" s="1"/>
      <c r="B371" s="1"/>
      <c r="C371" s="1"/>
      <c r="D371" s="1"/>
      <c r="E371" s="24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 x14ac:dyDescent="0.25">
      <c r="A372" s="1"/>
      <c r="B372" s="1"/>
      <c r="C372" s="1"/>
      <c r="D372" s="1"/>
      <c r="E372" s="24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 x14ac:dyDescent="0.25">
      <c r="A373" s="1"/>
      <c r="B373" s="1"/>
      <c r="C373" s="1"/>
      <c r="D373" s="1"/>
      <c r="E373" s="24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 x14ac:dyDescent="0.25">
      <c r="A374" s="1"/>
      <c r="B374" s="1"/>
      <c r="C374" s="1"/>
      <c r="D374" s="1"/>
      <c r="E374" s="24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 x14ac:dyDescent="0.25">
      <c r="A375" s="1"/>
      <c r="B375" s="1"/>
      <c r="C375" s="1"/>
      <c r="D375" s="1"/>
      <c r="E375" s="24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 x14ac:dyDescent="0.25">
      <c r="A376" s="1"/>
      <c r="B376" s="1"/>
      <c r="C376" s="1"/>
      <c r="D376" s="1"/>
      <c r="E376" s="24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 x14ac:dyDescent="0.25">
      <c r="A377" s="1"/>
      <c r="B377" s="1"/>
      <c r="C377" s="1"/>
      <c r="D377" s="1"/>
      <c r="E377" s="24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 x14ac:dyDescent="0.25">
      <c r="A378" s="1"/>
      <c r="B378" s="1"/>
      <c r="C378" s="1"/>
      <c r="D378" s="1"/>
      <c r="E378" s="24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 x14ac:dyDescent="0.25">
      <c r="A379" s="1"/>
      <c r="B379" s="1"/>
      <c r="C379" s="1"/>
      <c r="D379" s="1"/>
      <c r="E379" s="24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 x14ac:dyDescent="0.25">
      <c r="A380" s="1"/>
      <c r="B380" s="1"/>
      <c r="C380" s="1"/>
      <c r="D380" s="1"/>
      <c r="E380" s="24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 x14ac:dyDescent="0.25">
      <c r="A381" s="1"/>
      <c r="B381" s="1"/>
      <c r="C381" s="1"/>
      <c r="D381" s="1"/>
      <c r="E381" s="24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 x14ac:dyDescent="0.25">
      <c r="A382" s="1"/>
      <c r="B382" s="1"/>
      <c r="C382" s="1"/>
      <c r="D382" s="1"/>
      <c r="E382" s="24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 x14ac:dyDescent="0.25">
      <c r="A383" s="1"/>
      <c r="B383" s="1"/>
      <c r="C383" s="1"/>
      <c r="D383" s="1"/>
      <c r="E383" s="24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 x14ac:dyDescent="0.25">
      <c r="A384" s="1"/>
      <c r="B384" s="1"/>
      <c r="C384" s="1"/>
      <c r="D384" s="1"/>
      <c r="E384" s="24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 x14ac:dyDescent="0.25">
      <c r="A385" s="1"/>
      <c r="B385" s="1"/>
      <c r="C385" s="1"/>
      <c r="D385" s="1"/>
      <c r="E385" s="24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 x14ac:dyDescent="0.25">
      <c r="A386" s="1"/>
      <c r="B386" s="1"/>
      <c r="C386" s="1"/>
      <c r="D386" s="1"/>
      <c r="E386" s="24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 x14ac:dyDescent="0.25">
      <c r="A387" s="1"/>
      <c r="B387" s="1"/>
      <c r="C387" s="1"/>
      <c r="D387" s="1"/>
      <c r="E387" s="24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 x14ac:dyDescent="0.25">
      <c r="A388" s="1"/>
      <c r="B388" s="1"/>
      <c r="C388" s="1"/>
      <c r="D388" s="1"/>
      <c r="E388" s="24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 x14ac:dyDescent="0.25">
      <c r="A389" s="1"/>
      <c r="B389" s="1"/>
      <c r="C389" s="1"/>
      <c r="D389" s="1"/>
      <c r="E389" s="24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 x14ac:dyDescent="0.25">
      <c r="A390" s="1"/>
      <c r="B390" s="1"/>
      <c r="C390" s="1"/>
      <c r="D390" s="1"/>
      <c r="E390" s="24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 x14ac:dyDescent="0.25">
      <c r="A391" s="1"/>
      <c r="B391" s="1"/>
      <c r="C391" s="1"/>
      <c r="D391" s="1"/>
      <c r="E391" s="24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 x14ac:dyDescent="0.25">
      <c r="A392" s="1"/>
      <c r="B392" s="1"/>
      <c r="C392" s="1"/>
      <c r="D392" s="1"/>
      <c r="E392" s="24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 x14ac:dyDescent="0.25">
      <c r="A393" s="1"/>
      <c r="B393" s="1"/>
      <c r="C393" s="1"/>
      <c r="D393" s="1"/>
      <c r="E393" s="24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 x14ac:dyDescent="0.25">
      <c r="A394" s="1"/>
      <c r="B394" s="1"/>
      <c r="C394" s="1"/>
      <c r="D394" s="1"/>
      <c r="E394" s="24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 x14ac:dyDescent="0.25">
      <c r="A395" s="1"/>
      <c r="B395" s="1"/>
      <c r="C395" s="1"/>
      <c r="D395" s="1"/>
      <c r="E395" s="24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 x14ac:dyDescent="0.25">
      <c r="A396" s="1"/>
      <c r="B396" s="1"/>
      <c r="C396" s="1"/>
      <c r="D396" s="1"/>
      <c r="E396" s="24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 x14ac:dyDescent="0.25">
      <c r="A397" s="1"/>
      <c r="B397" s="1"/>
      <c r="C397" s="1"/>
      <c r="D397" s="1"/>
      <c r="E397" s="24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 x14ac:dyDescent="0.25">
      <c r="A398" s="1"/>
      <c r="B398" s="1"/>
      <c r="C398" s="1"/>
      <c r="D398" s="1"/>
      <c r="E398" s="24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 x14ac:dyDescent="0.25">
      <c r="A399" s="1"/>
      <c r="B399" s="1"/>
      <c r="C399" s="1"/>
      <c r="D399" s="1"/>
      <c r="E399" s="24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 x14ac:dyDescent="0.25">
      <c r="A400" s="1"/>
      <c r="B400" s="1"/>
      <c r="C400" s="1"/>
      <c r="D400" s="1"/>
      <c r="E400" s="24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 x14ac:dyDescent="0.25">
      <c r="A401" s="1"/>
      <c r="B401" s="1"/>
      <c r="C401" s="1"/>
      <c r="D401" s="1"/>
      <c r="E401" s="24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 x14ac:dyDescent="0.25">
      <c r="A402" s="1"/>
      <c r="B402" s="1"/>
      <c r="C402" s="1"/>
      <c r="D402" s="1"/>
      <c r="E402" s="24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 x14ac:dyDescent="0.25">
      <c r="A403" s="1"/>
      <c r="B403" s="1"/>
      <c r="C403" s="1"/>
      <c r="D403" s="1"/>
      <c r="E403" s="24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 x14ac:dyDescent="0.25">
      <c r="A404" s="1"/>
      <c r="B404" s="1"/>
      <c r="C404" s="1"/>
      <c r="D404" s="1"/>
      <c r="E404" s="24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 x14ac:dyDescent="0.25">
      <c r="A405" s="1"/>
      <c r="B405" s="1"/>
      <c r="C405" s="1"/>
      <c r="D405" s="1"/>
      <c r="E405" s="24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 x14ac:dyDescent="0.25">
      <c r="A406" s="1"/>
      <c r="B406" s="1"/>
      <c r="C406" s="1"/>
      <c r="D406" s="1"/>
      <c r="E406" s="24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 x14ac:dyDescent="0.25">
      <c r="A407" s="1"/>
      <c r="B407" s="1"/>
      <c r="C407" s="1"/>
      <c r="D407" s="1"/>
      <c r="E407" s="24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 x14ac:dyDescent="0.25">
      <c r="A408" s="1"/>
      <c r="B408" s="1"/>
      <c r="C408" s="1"/>
      <c r="D408" s="1"/>
      <c r="E408" s="24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 x14ac:dyDescent="0.25">
      <c r="A409" s="1"/>
      <c r="B409" s="1"/>
      <c r="C409" s="1"/>
      <c r="D409" s="1"/>
      <c r="E409" s="24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 x14ac:dyDescent="0.25">
      <c r="A410" s="1"/>
      <c r="B410" s="1"/>
      <c r="C410" s="1"/>
      <c r="D410" s="1"/>
      <c r="E410" s="24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 x14ac:dyDescent="0.25">
      <c r="A411" s="1"/>
      <c r="B411" s="1"/>
      <c r="C411" s="1"/>
      <c r="D411" s="1"/>
      <c r="E411" s="24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 x14ac:dyDescent="0.25">
      <c r="A412" s="1"/>
      <c r="B412" s="1"/>
      <c r="C412" s="1"/>
      <c r="D412" s="1"/>
      <c r="E412" s="24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 x14ac:dyDescent="0.25">
      <c r="A413" s="1"/>
      <c r="B413" s="1"/>
      <c r="C413" s="1"/>
      <c r="D413" s="1"/>
      <c r="E413" s="24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 x14ac:dyDescent="0.25">
      <c r="A414" s="1"/>
      <c r="B414" s="1"/>
      <c r="C414" s="1"/>
      <c r="D414" s="1"/>
      <c r="E414" s="24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 x14ac:dyDescent="0.25">
      <c r="A415" s="1"/>
      <c r="B415" s="1"/>
      <c r="C415" s="1"/>
      <c r="D415" s="1"/>
      <c r="E415" s="24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 x14ac:dyDescent="0.25">
      <c r="A416" s="1"/>
      <c r="B416" s="1"/>
      <c r="C416" s="1"/>
      <c r="D416" s="1"/>
      <c r="E416" s="24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 x14ac:dyDescent="0.25">
      <c r="A417" s="1"/>
      <c r="B417" s="1"/>
      <c r="C417" s="1"/>
      <c r="D417" s="1"/>
      <c r="E417" s="24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 x14ac:dyDescent="0.25">
      <c r="A418" s="1"/>
      <c r="B418" s="1"/>
      <c r="C418" s="1"/>
      <c r="D418" s="1"/>
      <c r="E418" s="24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 x14ac:dyDescent="0.25">
      <c r="A419" s="1"/>
      <c r="B419" s="1"/>
      <c r="C419" s="1"/>
      <c r="D419" s="1"/>
      <c r="E419" s="24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 x14ac:dyDescent="0.25">
      <c r="A420" s="1"/>
      <c r="B420" s="1"/>
      <c r="C420" s="1"/>
      <c r="D420" s="1"/>
      <c r="E420" s="24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 x14ac:dyDescent="0.25">
      <c r="A421" s="1"/>
      <c r="B421" s="1"/>
      <c r="C421" s="1"/>
      <c r="D421" s="1"/>
      <c r="E421" s="24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 x14ac:dyDescent="0.25">
      <c r="A422" s="1"/>
      <c r="B422" s="1"/>
      <c r="C422" s="1"/>
      <c r="D422" s="1"/>
      <c r="E422" s="24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 x14ac:dyDescent="0.25">
      <c r="A423" s="1"/>
      <c r="B423" s="1"/>
      <c r="C423" s="1"/>
      <c r="D423" s="1"/>
      <c r="E423" s="24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 x14ac:dyDescent="0.25">
      <c r="A424" s="1"/>
      <c r="B424" s="1"/>
      <c r="C424" s="1"/>
      <c r="D424" s="1"/>
      <c r="E424" s="24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 x14ac:dyDescent="0.25">
      <c r="A425" s="1"/>
      <c r="B425" s="1"/>
      <c r="C425" s="1"/>
      <c r="D425" s="1"/>
      <c r="E425" s="24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 x14ac:dyDescent="0.25">
      <c r="A426" s="1"/>
      <c r="B426" s="1"/>
      <c r="C426" s="1"/>
      <c r="D426" s="1"/>
      <c r="E426" s="24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 x14ac:dyDescent="0.25">
      <c r="A427" s="1"/>
      <c r="B427" s="1"/>
      <c r="C427" s="1"/>
      <c r="D427" s="1"/>
      <c r="E427" s="24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 x14ac:dyDescent="0.25">
      <c r="A428" s="1"/>
      <c r="B428" s="1"/>
      <c r="C428" s="1"/>
      <c r="D428" s="1"/>
      <c r="E428" s="24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 x14ac:dyDescent="0.25">
      <c r="A429" s="1"/>
      <c r="B429" s="1"/>
      <c r="C429" s="1"/>
      <c r="D429" s="1"/>
      <c r="E429" s="24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 x14ac:dyDescent="0.25">
      <c r="A430" s="1"/>
      <c r="B430" s="1"/>
      <c r="C430" s="1"/>
      <c r="D430" s="1"/>
      <c r="E430" s="24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 x14ac:dyDescent="0.25">
      <c r="A431" s="1"/>
      <c r="B431" s="1"/>
      <c r="C431" s="1"/>
      <c r="D431" s="1"/>
      <c r="E431" s="24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 x14ac:dyDescent="0.25">
      <c r="A432" s="1"/>
      <c r="B432" s="1"/>
      <c r="C432" s="1"/>
      <c r="D432" s="1"/>
      <c r="E432" s="24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 x14ac:dyDescent="0.25">
      <c r="A433" s="1"/>
      <c r="B433" s="1"/>
      <c r="C433" s="1"/>
      <c r="D433" s="1"/>
      <c r="E433" s="24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 x14ac:dyDescent="0.25">
      <c r="A434" s="1"/>
      <c r="B434" s="1"/>
      <c r="C434" s="1"/>
      <c r="D434" s="1"/>
      <c r="E434" s="24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 x14ac:dyDescent="0.25">
      <c r="A435" s="1"/>
      <c r="B435" s="1"/>
      <c r="C435" s="1"/>
      <c r="D435" s="1"/>
      <c r="E435" s="24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 x14ac:dyDescent="0.25">
      <c r="A436" s="1"/>
      <c r="B436" s="1"/>
      <c r="C436" s="1"/>
      <c r="D436" s="1"/>
      <c r="E436" s="24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 x14ac:dyDescent="0.25">
      <c r="A437" s="1"/>
      <c r="B437" s="1"/>
      <c r="C437" s="1"/>
      <c r="D437" s="1"/>
      <c r="E437" s="24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 x14ac:dyDescent="0.25">
      <c r="A438" s="1"/>
      <c r="B438" s="1"/>
      <c r="C438" s="1"/>
      <c r="D438" s="1"/>
      <c r="E438" s="24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 x14ac:dyDescent="0.25">
      <c r="A439" s="1"/>
      <c r="B439" s="1"/>
      <c r="C439" s="1"/>
      <c r="D439" s="1"/>
      <c r="E439" s="24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 x14ac:dyDescent="0.25">
      <c r="A440" s="1"/>
      <c r="B440" s="1"/>
      <c r="C440" s="1"/>
      <c r="D440" s="1"/>
      <c r="E440" s="24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 x14ac:dyDescent="0.25">
      <c r="A441" s="1"/>
      <c r="B441" s="1"/>
      <c r="C441" s="1"/>
      <c r="D441" s="1"/>
      <c r="E441" s="24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 x14ac:dyDescent="0.25">
      <c r="A442" s="1"/>
      <c r="B442" s="1"/>
      <c r="C442" s="1"/>
      <c r="D442" s="1"/>
      <c r="E442" s="24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 x14ac:dyDescent="0.25">
      <c r="A443" s="1"/>
      <c r="B443" s="1"/>
      <c r="C443" s="1"/>
      <c r="D443" s="1"/>
      <c r="E443" s="24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 x14ac:dyDescent="0.25">
      <c r="A444" s="1"/>
      <c r="B444" s="1"/>
      <c r="C444" s="1"/>
      <c r="D444" s="1"/>
      <c r="E444" s="24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 x14ac:dyDescent="0.25">
      <c r="A445" s="1"/>
      <c r="B445" s="1"/>
      <c r="C445" s="1"/>
      <c r="D445" s="1"/>
      <c r="E445" s="24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 x14ac:dyDescent="0.25">
      <c r="A446" s="1"/>
      <c r="B446" s="1"/>
      <c r="C446" s="1"/>
      <c r="D446" s="1"/>
      <c r="E446" s="24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 x14ac:dyDescent="0.25">
      <c r="A447" s="1"/>
      <c r="B447" s="1"/>
      <c r="C447" s="1"/>
      <c r="D447" s="1"/>
      <c r="E447" s="24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 x14ac:dyDescent="0.25">
      <c r="A448" s="1"/>
      <c r="B448" s="1"/>
      <c r="C448" s="1"/>
      <c r="D448" s="1"/>
      <c r="E448" s="24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 x14ac:dyDescent="0.25">
      <c r="A449" s="1"/>
      <c r="B449" s="1"/>
      <c r="C449" s="1"/>
      <c r="D449" s="1"/>
      <c r="E449" s="24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 x14ac:dyDescent="0.25">
      <c r="A450" s="1"/>
      <c r="B450" s="1"/>
      <c r="C450" s="1"/>
      <c r="D450" s="1"/>
      <c r="E450" s="24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 x14ac:dyDescent="0.25">
      <c r="A451" s="1"/>
      <c r="B451" s="1"/>
      <c r="C451" s="1"/>
      <c r="D451" s="1"/>
      <c r="E451" s="24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 x14ac:dyDescent="0.25">
      <c r="A452" s="1"/>
      <c r="B452" s="1"/>
      <c r="C452" s="1"/>
      <c r="D452" s="1"/>
      <c r="E452" s="24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 x14ac:dyDescent="0.25">
      <c r="A453" s="1"/>
      <c r="B453" s="1"/>
      <c r="C453" s="1"/>
      <c r="D453" s="1"/>
      <c r="E453" s="24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 x14ac:dyDescent="0.25">
      <c r="A454" s="1"/>
      <c r="B454" s="1"/>
      <c r="C454" s="1"/>
      <c r="D454" s="1"/>
      <c r="E454" s="24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 x14ac:dyDescent="0.25">
      <c r="A455" s="1"/>
      <c r="B455" s="1"/>
      <c r="C455" s="1"/>
      <c r="D455" s="1"/>
      <c r="E455" s="24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 x14ac:dyDescent="0.25">
      <c r="A456" s="1"/>
      <c r="B456" s="1"/>
      <c r="C456" s="1"/>
      <c r="D456" s="1"/>
      <c r="E456" s="24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 x14ac:dyDescent="0.25">
      <c r="A457" s="1"/>
      <c r="B457" s="1"/>
      <c r="C457" s="1"/>
      <c r="D457" s="1"/>
      <c r="E457" s="24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 x14ac:dyDescent="0.25">
      <c r="A458" s="1"/>
      <c r="B458" s="1"/>
      <c r="C458" s="1"/>
      <c r="D458" s="1"/>
      <c r="E458" s="24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 x14ac:dyDescent="0.25">
      <c r="A459" s="1"/>
      <c r="B459" s="1"/>
      <c r="C459" s="1"/>
      <c r="D459" s="1"/>
      <c r="E459" s="24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 x14ac:dyDescent="0.25">
      <c r="A460" s="1"/>
      <c r="B460" s="1"/>
      <c r="C460" s="1"/>
      <c r="D460" s="1"/>
      <c r="E460" s="24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 x14ac:dyDescent="0.25">
      <c r="A461" s="1"/>
      <c r="B461" s="1"/>
      <c r="C461" s="1"/>
      <c r="D461" s="1"/>
      <c r="E461" s="24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 x14ac:dyDescent="0.25">
      <c r="A462" s="1"/>
      <c r="B462" s="1"/>
      <c r="C462" s="1"/>
      <c r="D462" s="1"/>
      <c r="E462" s="24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 x14ac:dyDescent="0.25">
      <c r="A463" s="1"/>
      <c r="B463" s="1"/>
      <c r="C463" s="1"/>
      <c r="D463" s="1"/>
      <c r="E463" s="24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 x14ac:dyDescent="0.25">
      <c r="A464" s="1"/>
      <c r="B464" s="1"/>
      <c r="C464" s="1"/>
      <c r="D464" s="1"/>
      <c r="E464" s="24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 x14ac:dyDescent="0.25">
      <c r="A465" s="1"/>
      <c r="B465" s="1"/>
      <c r="C465" s="1"/>
      <c r="D465" s="1"/>
      <c r="E465" s="24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 x14ac:dyDescent="0.25">
      <c r="A466" s="1"/>
      <c r="B466" s="1"/>
      <c r="C466" s="1"/>
      <c r="D466" s="1"/>
      <c r="E466" s="24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 x14ac:dyDescent="0.25">
      <c r="A467" s="1"/>
      <c r="B467" s="1"/>
      <c r="C467" s="1"/>
      <c r="D467" s="1"/>
      <c r="E467" s="24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 x14ac:dyDescent="0.25">
      <c r="A468" s="1"/>
      <c r="B468" s="1"/>
      <c r="C468" s="1"/>
      <c r="D468" s="1"/>
      <c r="E468" s="24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 x14ac:dyDescent="0.25">
      <c r="A469" s="1"/>
      <c r="B469" s="1"/>
      <c r="C469" s="1"/>
      <c r="D469" s="1"/>
      <c r="E469" s="24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 x14ac:dyDescent="0.25">
      <c r="A470" s="1"/>
      <c r="B470" s="1"/>
      <c r="C470" s="1"/>
      <c r="D470" s="1"/>
      <c r="E470" s="24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 x14ac:dyDescent="0.25">
      <c r="A471" s="1"/>
      <c r="B471" s="1"/>
      <c r="C471" s="1"/>
      <c r="D471" s="1"/>
      <c r="E471" s="24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 x14ac:dyDescent="0.25">
      <c r="A472" s="1"/>
      <c r="B472" s="1"/>
      <c r="C472" s="1"/>
      <c r="D472" s="1"/>
      <c r="E472" s="24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 x14ac:dyDescent="0.25">
      <c r="A473" s="1"/>
      <c r="B473" s="1"/>
      <c r="C473" s="1"/>
      <c r="D473" s="1"/>
      <c r="E473" s="24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 x14ac:dyDescent="0.25">
      <c r="A474" s="1"/>
      <c r="B474" s="1"/>
      <c r="C474" s="1"/>
      <c r="D474" s="1"/>
      <c r="E474" s="24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 x14ac:dyDescent="0.25">
      <c r="A475" s="1"/>
      <c r="B475" s="1"/>
      <c r="C475" s="1"/>
      <c r="D475" s="1"/>
      <c r="E475" s="24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 x14ac:dyDescent="0.25">
      <c r="A476" s="1"/>
      <c r="B476" s="1"/>
      <c r="C476" s="1"/>
      <c r="D476" s="1"/>
      <c r="E476" s="24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 x14ac:dyDescent="0.25">
      <c r="A477" s="1"/>
      <c r="B477" s="1"/>
      <c r="C477" s="1"/>
      <c r="D477" s="1"/>
      <c r="E477" s="24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 x14ac:dyDescent="0.25">
      <c r="A478" s="1"/>
      <c r="B478" s="1"/>
      <c r="C478" s="1"/>
      <c r="D478" s="1"/>
      <c r="E478" s="24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 x14ac:dyDescent="0.25">
      <c r="A479" s="1"/>
      <c r="B479" s="1"/>
      <c r="C479" s="1"/>
      <c r="D479" s="1"/>
      <c r="E479" s="24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 x14ac:dyDescent="0.25">
      <c r="A480" s="1"/>
      <c r="B480" s="1"/>
      <c r="C480" s="1"/>
      <c r="D480" s="1"/>
      <c r="E480" s="24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 x14ac:dyDescent="0.25">
      <c r="A481" s="1"/>
      <c r="B481" s="1"/>
      <c r="C481" s="1"/>
      <c r="D481" s="1"/>
      <c r="E481" s="24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 x14ac:dyDescent="0.25">
      <c r="A482" s="1"/>
      <c r="B482" s="1"/>
      <c r="C482" s="1"/>
      <c r="D482" s="1"/>
      <c r="E482" s="24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 x14ac:dyDescent="0.25">
      <c r="A483" s="1"/>
      <c r="B483" s="1"/>
      <c r="C483" s="1"/>
      <c r="D483" s="1"/>
      <c r="E483" s="24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 x14ac:dyDescent="0.25">
      <c r="A484" s="1"/>
      <c r="B484" s="1"/>
      <c r="C484" s="1"/>
      <c r="D484" s="1"/>
      <c r="E484" s="24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 x14ac:dyDescent="0.25">
      <c r="A485" s="1"/>
      <c r="B485" s="1"/>
      <c r="C485" s="1"/>
      <c r="D485" s="1"/>
      <c r="E485" s="24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 x14ac:dyDescent="0.25">
      <c r="A486" s="1"/>
      <c r="B486" s="1"/>
      <c r="C486" s="1"/>
      <c r="D486" s="1"/>
      <c r="E486" s="24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 x14ac:dyDescent="0.25">
      <c r="A487" s="1"/>
      <c r="B487" s="1"/>
      <c r="C487" s="1"/>
      <c r="D487" s="1"/>
      <c r="E487" s="24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 x14ac:dyDescent="0.25">
      <c r="A488" s="1"/>
      <c r="B488" s="1"/>
      <c r="C488" s="1"/>
      <c r="D488" s="1"/>
      <c r="E488" s="24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 x14ac:dyDescent="0.25">
      <c r="A489" s="1"/>
      <c r="B489" s="1"/>
      <c r="C489" s="1"/>
      <c r="D489" s="1"/>
      <c r="E489" s="24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 x14ac:dyDescent="0.25">
      <c r="A490" s="1"/>
      <c r="B490" s="1"/>
      <c r="C490" s="1"/>
      <c r="D490" s="1"/>
      <c r="E490" s="24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 x14ac:dyDescent="0.25">
      <c r="A491" s="1"/>
      <c r="B491" s="1"/>
      <c r="C491" s="1"/>
      <c r="D491" s="1"/>
      <c r="E491" s="24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 x14ac:dyDescent="0.25">
      <c r="A492" s="1"/>
      <c r="B492" s="1"/>
      <c r="C492" s="1"/>
      <c r="D492" s="1"/>
      <c r="E492" s="24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 x14ac:dyDescent="0.25">
      <c r="A493" s="1"/>
      <c r="B493" s="1"/>
      <c r="C493" s="1"/>
      <c r="D493" s="1"/>
      <c r="E493" s="24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 x14ac:dyDescent="0.25">
      <c r="A494" s="1"/>
      <c r="B494" s="1"/>
      <c r="C494" s="1"/>
      <c r="D494" s="1"/>
      <c r="E494" s="24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 x14ac:dyDescent="0.25">
      <c r="A495" s="1"/>
      <c r="B495" s="1"/>
      <c r="C495" s="1"/>
      <c r="D495" s="1"/>
      <c r="E495" s="24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 x14ac:dyDescent="0.25">
      <c r="A496" s="1"/>
      <c r="B496" s="1"/>
      <c r="C496" s="1"/>
      <c r="D496" s="1"/>
      <c r="E496" s="24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 x14ac:dyDescent="0.25">
      <c r="A497" s="1"/>
      <c r="B497" s="1"/>
      <c r="C497" s="1"/>
      <c r="D497" s="1"/>
      <c r="E497" s="24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 x14ac:dyDescent="0.25">
      <c r="A498" s="1"/>
      <c r="B498" s="1"/>
      <c r="C498" s="1"/>
      <c r="D498" s="1"/>
      <c r="E498" s="24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 x14ac:dyDescent="0.25">
      <c r="A499" s="1"/>
      <c r="B499" s="1"/>
      <c r="C499" s="1"/>
      <c r="D499" s="1"/>
      <c r="E499" s="24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 x14ac:dyDescent="0.25">
      <c r="A500" s="1"/>
      <c r="B500" s="1"/>
      <c r="C500" s="1"/>
      <c r="D500" s="1"/>
      <c r="E500" s="24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 x14ac:dyDescent="0.25">
      <c r="A501" s="1"/>
      <c r="B501" s="1"/>
      <c r="C501" s="1"/>
      <c r="D501" s="1"/>
      <c r="E501" s="24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 x14ac:dyDescent="0.25">
      <c r="A502" s="1"/>
      <c r="B502" s="1"/>
      <c r="C502" s="1"/>
      <c r="D502" s="1"/>
      <c r="E502" s="24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 x14ac:dyDescent="0.25">
      <c r="A503" s="1"/>
      <c r="B503" s="1"/>
      <c r="C503" s="1"/>
      <c r="D503" s="1"/>
      <c r="E503" s="24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 x14ac:dyDescent="0.25">
      <c r="A504" s="1"/>
      <c r="B504" s="1"/>
      <c r="C504" s="1"/>
      <c r="D504" s="1"/>
      <c r="E504" s="24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 x14ac:dyDescent="0.25">
      <c r="A505" s="1"/>
      <c r="B505" s="1"/>
      <c r="C505" s="1"/>
      <c r="D505" s="1"/>
      <c r="E505" s="24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 x14ac:dyDescent="0.25">
      <c r="A506" s="1"/>
      <c r="B506" s="1"/>
      <c r="C506" s="1"/>
      <c r="D506" s="1"/>
      <c r="E506" s="24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 x14ac:dyDescent="0.25">
      <c r="A507" s="1"/>
      <c r="B507" s="1"/>
      <c r="C507" s="1"/>
      <c r="D507" s="1"/>
      <c r="E507" s="24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 x14ac:dyDescent="0.25">
      <c r="A508" s="1"/>
      <c r="B508" s="1"/>
      <c r="C508" s="1"/>
      <c r="D508" s="1"/>
      <c r="E508" s="24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 x14ac:dyDescent="0.25">
      <c r="A509" s="1"/>
      <c r="B509" s="1"/>
      <c r="C509" s="1"/>
      <c r="D509" s="1"/>
      <c r="E509" s="24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 x14ac:dyDescent="0.25">
      <c r="A510" s="1"/>
      <c r="B510" s="1"/>
      <c r="C510" s="1"/>
      <c r="D510" s="1"/>
      <c r="E510" s="24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 x14ac:dyDescent="0.25">
      <c r="A511" s="1"/>
      <c r="B511" s="1"/>
      <c r="C511" s="1"/>
      <c r="D511" s="1"/>
      <c r="E511" s="24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 x14ac:dyDescent="0.25">
      <c r="A512" s="1"/>
      <c r="B512" s="1"/>
      <c r="C512" s="1"/>
      <c r="D512" s="1"/>
      <c r="E512" s="24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x14ac:dyDescent="0.25">
      <c r="A513" s="1"/>
      <c r="B513" s="1"/>
      <c r="C513" s="1"/>
      <c r="D513" s="1"/>
      <c r="E513" s="24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x14ac:dyDescent="0.25">
      <c r="A514" s="1"/>
      <c r="B514" s="1"/>
      <c r="C514" s="1"/>
      <c r="D514" s="1"/>
      <c r="E514" s="24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x14ac:dyDescent="0.25">
      <c r="A515" s="1"/>
      <c r="B515" s="1"/>
      <c r="C515" s="1"/>
      <c r="D515" s="1"/>
      <c r="E515" s="24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 x14ac:dyDescent="0.25">
      <c r="A516" s="1"/>
      <c r="B516" s="1"/>
      <c r="C516" s="1"/>
      <c r="D516" s="1"/>
      <c r="E516" s="24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 x14ac:dyDescent="0.25">
      <c r="A517" s="1"/>
      <c r="B517" s="1"/>
      <c r="C517" s="1"/>
      <c r="D517" s="1"/>
      <c r="E517" s="24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 x14ac:dyDescent="0.25">
      <c r="A518" s="1"/>
      <c r="B518" s="1"/>
      <c r="C518" s="1"/>
      <c r="D518" s="1"/>
      <c r="E518" s="24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 x14ac:dyDescent="0.25">
      <c r="A519" s="1"/>
      <c r="B519" s="1"/>
      <c r="C519" s="1"/>
      <c r="D519" s="1"/>
      <c r="E519" s="24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 x14ac:dyDescent="0.25">
      <c r="A520" s="1"/>
      <c r="B520" s="1"/>
      <c r="C520" s="1"/>
      <c r="D520" s="1"/>
      <c r="E520" s="24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 x14ac:dyDescent="0.25">
      <c r="A521" s="1"/>
      <c r="B521" s="1"/>
      <c r="C521" s="1"/>
      <c r="D521" s="1"/>
      <c r="E521" s="24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 x14ac:dyDescent="0.25">
      <c r="A522" s="1"/>
      <c r="B522" s="1"/>
      <c r="C522" s="1"/>
      <c r="D522" s="1"/>
      <c r="E522" s="24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 x14ac:dyDescent="0.25">
      <c r="A523" s="1"/>
      <c r="B523" s="1"/>
      <c r="C523" s="1"/>
      <c r="D523" s="1"/>
      <c r="E523" s="24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 x14ac:dyDescent="0.25">
      <c r="A524" s="1"/>
      <c r="B524" s="1"/>
      <c r="C524" s="1"/>
      <c r="D524" s="1"/>
      <c r="E524" s="24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 x14ac:dyDescent="0.25">
      <c r="A525" s="1"/>
      <c r="B525" s="1"/>
      <c r="C525" s="1"/>
      <c r="D525" s="1"/>
      <c r="E525" s="24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 x14ac:dyDescent="0.25">
      <c r="A526" s="1"/>
      <c r="B526" s="1"/>
      <c r="C526" s="1"/>
      <c r="D526" s="1"/>
      <c r="E526" s="24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 x14ac:dyDescent="0.25">
      <c r="A527" s="1"/>
      <c r="B527" s="1"/>
      <c r="C527" s="1"/>
      <c r="D527" s="1"/>
      <c r="E527" s="24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 x14ac:dyDescent="0.25">
      <c r="A528" s="1"/>
      <c r="B528" s="1"/>
      <c r="C528" s="1"/>
      <c r="D528" s="1"/>
      <c r="E528" s="24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 x14ac:dyDescent="0.25">
      <c r="A529" s="1"/>
      <c r="B529" s="1"/>
      <c r="C529" s="1"/>
      <c r="D529" s="1"/>
      <c r="E529" s="24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 x14ac:dyDescent="0.25">
      <c r="A530" s="1"/>
      <c r="B530" s="1"/>
      <c r="C530" s="1"/>
      <c r="D530" s="1"/>
      <c r="E530" s="24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 x14ac:dyDescent="0.25">
      <c r="A531" s="1"/>
      <c r="B531" s="1"/>
      <c r="C531" s="1"/>
      <c r="D531" s="1"/>
      <c r="E531" s="24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 x14ac:dyDescent="0.25">
      <c r="A532" s="1"/>
      <c r="B532" s="1"/>
      <c r="C532" s="1"/>
      <c r="D532" s="1"/>
      <c r="E532" s="24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 x14ac:dyDescent="0.25">
      <c r="A533" s="1"/>
      <c r="B533" s="1"/>
      <c r="C533" s="1"/>
      <c r="D533" s="1"/>
      <c r="E533" s="24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 x14ac:dyDescent="0.25">
      <c r="A534" s="1"/>
      <c r="B534" s="1"/>
      <c r="C534" s="1"/>
      <c r="D534" s="1"/>
      <c r="E534" s="24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 x14ac:dyDescent="0.25">
      <c r="A535" s="1"/>
      <c r="B535" s="1"/>
      <c r="C535" s="1"/>
      <c r="D535" s="1"/>
      <c r="E535" s="24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 x14ac:dyDescent="0.25">
      <c r="A536" s="1"/>
      <c r="B536" s="1"/>
      <c r="C536" s="1"/>
      <c r="D536" s="1"/>
      <c r="E536" s="24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 x14ac:dyDescent="0.25">
      <c r="A537" s="1"/>
      <c r="B537" s="1"/>
      <c r="C537" s="1"/>
      <c r="D537" s="1"/>
      <c r="E537" s="24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 x14ac:dyDescent="0.25">
      <c r="A538" s="1"/>
      <c r="B538" s="1"/>
      <c r="C538" s="1"/>
      <c r="D538" s="1"/>
      <c r="E538" s="24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 x14ac:dyDescent="0.25">
      <c r="A539" s="1"/>
      <c r="B539" s="1"/>
      <c r="C539" s="1"/>
      <c r="D539" s="1"/>
      <c r="E539" s="24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 x14ac:dyDescent="0.25">
      <c r="A540" s="1"/>
      <c r="B540" s="1"/>
      <c r="C540" s="1"/>
      <c r="D540" s="1"/>
      <c r="E540" s="24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 x14ac:dyDescent="0.25">
      <c r="A541" s="1"/>
      <c r="B541" s="1"/>
      <c r="C541" s="1"/>
      <c r="D541" s="1"/>
      <c r="E541" s="24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 x14ac:dyDescent="0.25">
      <c r="A542" s="1"/>
      <c r="B542" s="1"/>
      <c r="C542" s="1"/>
      <c r="D542" s="1"/>
      <c r="E542" s="24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 x14ac:dyDescent="0.25">
      <c r="A543" s="1"/>
      <c r="B543" s="1"/>
      <c r="C543" s="1"/>
      <c r="D543" s="1"/>
      <c r="E543" s="24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 x14ac:dyDescent="0.25">
      <c r="A544" s="1"/>
      <c r="B544" s="1"/>
      <c r="C544" s="1"/>
      <c r="D544" s="1"/>
      <c r="E544" s="24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 x14ac:dyDescent="0.25">
      <c r="A545" s="1"/>
      <c r="B545" s="1"/>
      <c r="C545" s="1"/>
      <c r="D545" s="1"/>
      <c r="E545" s="24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 x14ac:dyDescent="0.25">
      <c r="A546" s="1"/>
      <c r="B546" s="1"/>
      <c r="C546" s="1"/>
      <c r="D546" s="1"/>
      <c r="E546" s="24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 x14ac:dyDescent="0.25">
      <c r="A547" s="1"/>
      <c r="B547" s="1"/>
      <c r="C547" s="1"/>
      <c r="D547" s="1"/>
      <c r="E547" s="24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 x14ac:dyDescent="0.25">
      <c r="A548" s="1"/>
      <c r="B548" s="1"/>
      <c r="C548" s="1"/>
      <c r="D548" s="1"/>
      <c r="E548" s="24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 x14ac:dyDescent="0.25">
      <c r="A549" s="1"/>
      <c r="B549" s="1"/>
      <c r="C549" s="1"/>
      <c r="D549" s="1"/>
      <c r="E549" s="24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 x14ac:dyDescent="0.25">
      <c r="A550" s="1"/>
      <c r="B550" s="1"/>
      <c r="C550" s="1"/>
      <c r="D550" s="1"/>
      <c r="E550" s="24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 x14ac:dyDescent="0.25">
      <c r="A551" s="1"/>
      <c r="B551" s="1"/>
      <c r="C551" s="1"/>
      <c r="D551" s="1"/>
      <c r="E551" s="24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 x14ac:dyDescent="0.25">
      <c r="A552" s="1"/>
      <c r="B552" s="1"/>
      <c r="C552" s="1"/>
      <c r="D552" s="1"/>
      <c r="E552" s="24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 x14ac:dyDescent="0.25">
      <c r="A553" s="1"/>
      <c r="B553" s="1"/>
      <c r="C553" s="1"/>
      <c r="D553" s="1"/>
      <c r="E553" s="24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 x14ac:dyDescent="0.25">
      <c r="A554" s="1"/>
      <c r="B554" s="1"/>
      <c r="C554" s="1"/>
      <c r="D554" s="1"/>
      <c r="E554" s="24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 x14ac:dyDescent="0.25">
      <c r="A555" s="1"/>
      <c r="B555" s="1"/>
      <c r="C555" s="1"/>
      <c r="D555" s="1"/>
      <c r="E555" s="24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 x14ac:dyDescent="0.25">
      <c r="A556" s="1"/>
      <c r="B556" s="1"/>
      <c r="C556" s="1"/>
      <c r="D556" s="1"/>
      <c r="E556" s="24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 x14ac:dyDescent="0.25">
      <c r="A557" s="1"/>
      <c r="B557" s="1"/>
      <c r="C557" s="1"/>
      <c r="D557" s="1"/>
      <c r="E557" s="24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 x14ac:dyDescent="0.25">
      <c r="A558" s="1"/>
      <c r="B558" s="1"/>
      <c r="C558" s="1"/>
      <c r="D558" s="1"/>
      <c r="E558" s="24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 x14ac:dyDescent="0.25">
      <c r="A559" s="1"/>
      <c r="B559" s="1"/>
      <c r="C559" s="1"/>
      <c r="D559" s="1"/>
      <c r="E559" s="24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 x14ac:dyDescent="0.25">
      <c r="A560" s="1"/>
      <c r="B560" s="1"/>
      <c r="C560" s="1"/>
      <c r="D560" s="1"/>
      <c r="E560" s="24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 x14ac:dyDescent="0.25">
      <c r="A561" s="1"/>
      <c r="B561" s="1"/>
      <c r="C561" s="1"/>
      <c r="D561" s="1"/>
      <c r="E561" s="24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 x14ac:dyDescent="0.25">
      <c r="A562" s="1"/>
      <c r="B562" s="1"/>
      <c r="C562" s="1"/>
      <c r="D562" s="1"/>
      <c r="E562" s="24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 x14ac:dyDescent="0.25">
      <c r="A563" s="1"/>
      <c r="B563" s="1"/>
      <c r="C563" s="1"/>
      <c r="D563" s="1"/>
      <c r="E563" s="24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 x14ac:dyDescent="0.25">
      <c r="A564" s="1"/>
      <c r="B564" s="1"/>
      <c r="C564" s="1"/>
      <c r="D564" s="1"/>
      <c r="E564" s="24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 x14ac:dyDescent="0.25">
      <c r="A565" s="1"/>
      <c r="B565" s="1"/>
      <c r="C565" s="1"/>
      <c r="D565" s="1"/>
      <c r="E565" s="24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 x14ac:dyDescent="0.25">
      <c r="A566" s="1"/>
      <c r="B566" s="1"/>
      <c r="C566" s="1"/>
      <c r="D566" s="1"/>
      <c r="E566" s="24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 x14ac:dyDescent="0.25">
      <c r="A567" s="1"/>
      <c r="B567" s="1"/>
      <c r="C567" s="1"/>
      <c r="D567" s="1"/>
      <c r="E567" s="24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 x14ac:dyDescent="0.25">
      <c r="A568" s="1"/>
      <c r="B568" s="1"/>
      <c r="C568" s="1"/>
      <c r="D568" s="1"/>
      <c r="E568" s="24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 x14ac:dyDescent="0.25">
      <c r="A569" s="1"/>
      <c r="B569" s="1"/>
      <c r="C569" s="1"/>
      <c r="D569" s="1"/>
      <c r="E569" s="24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 x14ac:dyDescent="0.25">
      <c r="A570" s="1"/>
      <c r="B570" s="1"/>
      <c r="C570" s="1"/>
      <c r="D570" s="1"/>
      <c r="E570" s="24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 x14ac:dyDescent="0.25">
      <c r="A571" s="1"/>
      <c r="B571" s="1"/>
      <c r="C571" s="1"/>
      <c r="D571" s="1"/>
      <c r="E571" s="24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 x14ac:dyDescent="0.25">
      <c r="A572" s="1"/>
      <c r="B572" s="1"/>
      <c r="C572" s="1"/>
      <c r="D572" s="1"/>
      <c r="E572" s="24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 x14ac:dyDescent="0.25">
      <c r="A573" s="1"/>
      <c r="B573" s="1"/>
      <c r="C573" s="1"/>
      <c r="D573" s="1"/>
      <c r="E573" s="24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 x14ac:dyDescent="0.25">
      <c r="A574" s="1"/>
      <c r="B574" s="1"/>
      <c r="C574" s="1"/>
      <c r="D574" s="1"/>
      <c r="E574" s="24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 x14ac:dyDescent="0.25">
      <c r="A575" s="1"/>
      <c r="B575" s="1"/>
      <c r="C575" s="1"/>
      <c r="D575" s="1"/>
      <c r="E575" s="24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 x14ac:dyDescent="0.25">
      <c r="A576" s="1"/>
      <c r="B576" s="1"/>
      <c r="C576" s="1"/>
      <c r="D576" s="1"/>
      <c r="E576" s="24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 x14ac:dyDescent="0.25">
      <c r="A577" s="1"/>
      <c r="B577" s="1"/>
      <c r="C577" s="1"/>
      <c r="D577" s="1"/>
      <c r="E577" s="24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 x14ac:dyDescent="0.25">
      <c r="A578" s="1"/>
      <c r="B578" s="1"/>
      <c r="C578" s="1"/>
      <c r="D578" s="1"/>
      <c r="E578" s="24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 x14ac:dyDescent="0.25">
      <c r="A579" s="1"/>
      <c r="B579" s="1"/>
      <c r="C579" s="1"/>
      <c r="D579" s="1"/>
      <c r="E579" s="24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 x14ac:dyDescent="0.25">
      <c r="A580" s="1"/>
      <c r="B580" s="1"/>
      <c r="C580" s="1"/>
      <c r="D580" s="1"/>
      <c r="E580" s="24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 x14ac:dyDescent="0.25">
      <c r="A581" s="1"/>
      <c r="B581" s="1"/>
      <c r="C581" s="1"/>
      <c r="D581" s="1"/>
      <c r="E581" s="24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 x14ac:dyDescent="0.25">
      <c r="A582" s="1"/>
      <c r="B582" s="1"/>
      <c r="C582" s="1"/>
      <c r="D582" s="1"/>
      <c r="E582" s="24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 x14ac:dyDescent="0.25">
      <c r="A583" s="1"/>
      <c r="B583" s="1"/>
      <c r="C583" s="1"/>
      <c r="D583" s="1"/>
      <c r="E583" s="24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 x14ac:dyDescent="0.25">
      <c r="A584" s="1"/>
      <c r="B584" s="1"/>
      <c r="C584" s="1"/>
      <c r="D584" s="1"/>
      <c r="E584" s="24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 x14ac:dyDescent="0.25">
      <c r="A585" s="1"/>
      <c r="B585" s="1"/>
      <c r="C585" s="1"/>
      <c r="D585" s="1"/>
      <c r="E585" s="24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 x14ac:dyDescent="0.25">
      <c r="A586" s="1"/>
      <c r="B586" s="1"/>
      <c r="C586" s="1"/>
      <c r="D586" s="1"/>
      <c r="E586" s="24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 x14ac:dyDescent="0.25">
      <c r="A587" s="1"/>
      <c r="B587" s="1"/>
      <c r="C587" s="1"/>
      <c r="D587" s="1"/>
      <c r="E587" s="24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 x14ac:dyDescent="0.25">
      <c r="A588" s="1"/>
      <c r="B588" s="1"/>
      <c r="C588" s="1"/>
      <c r="D588" s="1"/>
      <c r="E588" s="24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 x14ac:dyDescent="0.25">
      <c r="A589" s="1"/>
      <c r="B589" s="1"/>
      <c r="C589" s="1"/>
      <c r="D589" s="1"/>
      <c r="E589" s="24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 x14ac:dyDescent="0.25">
      <c r="A590" s="1"/>
      <c r="B590" s="1"/>
      <c r="C590" s="1"/>
      <c r="D590" s="1"/>
      <c r="E590" s="24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 x14ac:dyDescent="0.25">
      <c r="A591" s="1"/>
      <c r="B591" s="1"/>
      <c r="C591" s="1"/>
      <c r="D591" s="1"/>
      <c r="E591" s="24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 x14ac:dyDescent="0.25">
      <c r="A592" s="1"/>
      <c r="B592" s="1"/>
      <c r="C592" s="1"/>
      <c r="D592" s="1"/>
      <c r="E592" s="24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 x14ac:dyDescent="0.25">
      <c r="A593" s="1"/>
      <c r="B593" s="1"/>
      <c r="C593" s="1"/>
      <c r="D593" s="1"/>
      <c r="E593" s="24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 x14ac:dyDescent="0.25">
      <c r="A594" s="1"/>
      <c r="B594" s="1"/>
      <c r="C594" s="1"/>
      <c r="D594" s="1"/>
      <c r="E594" s="24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 x14ac:dyDescent="0.25">
      <c r="A595" s="1"/>
      <c r="B595" s="1"/>
      <c r="C595" s="1"/>
      <c r="D595" s="1"/>
      <c r="E595" s="24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 x14ac:dyDescent="0.25">
      <c r="A596" s="1"/>
      <c r="B596" s="1"/>
      <c r="C596" s="1"/>
      <c r="D596" s="1"/>
      <c r="E596" s="24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 x14ac:dyDescent="0.25">
      <c r="A597" s="1"/>
      <c r="B597" s="1"/>
      <c r="C597" s="1"/>
      <c r="D597" s="1"/>
      <c r="E597" s="24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 x14ac:dyDescent="0.25">
      <c r="A598" s="1"/>
      <c r="B598" s="1"/>
      <c r="C598" s="1"/>
      <c r="D598" s="1"/>
      <c r="E598" s="24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 x14ac:dyDescent="0.25">
      <c r="A599" s="1"/>
      <c r="B599" s="1"/>
      <c r="C599" s="1"/>
      <c r="D599" s="1"/>
      <c r="E599" s="24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 x14ac:dyDescent="0.25">
      <c r="A600" s="1"/>
      <c r="B600" s="1"/>
      <c r="C600" s="1"/>
      <c r="D600" s="1"/>
      <c r="E600" s="24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 x14ac:dyDescent="0.25">
      <c r="A601" s="1"/>
      <c r="B601" s="1"/>
      <c r="C601" s="1"/>
      <c r="D601" s="1"/>
      <c r="E601" s="24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 x14ac:dyDescent="0.25">
      <c r="A602" s="1"/>
      <c r="B602" s="1"/>
      <c r="C602" s="1"/>
      <c r="D602" s="1"/>
      <c r="E602" s="24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 x14ac:dyDescent="0.25">
      <c r="A603" s="1"/>
      <c r="B603" s="1"/>
      <c r="C603" s="1"/>
      <c r="D603" s="1"/>
      <c r="E603" s="24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 x14ac:dyDescent="0.25">
      <c r="A604" s="1"/>
      <c r="B604" s="1"/>
      <c r="C604" s="1"/>
      <c r="D604" s="1"/>
      <c r="E604" s="24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 x14ac:dyDescent="0.25">
      <c r="A605" s="1"/>
      <c r="B605" s="1"/>
      <c r="C605" s="1"/>
      <c r="D605" s="1"/>
      <c r="E605" s="24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 x14ac:dyDescent="0.25">
      <c r="A606" s="1"/>
      <c r="B606" s="1"/>
      <c r="C606" s="1"/>
      <c r="D606" s="1"/>
      <c r="E606" s="24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 x14ac:dyDescent="0.25">
      <c r="A607" s="1"/>
      <c r="B607" s="1"/>
      <c r="C607" s="1"/>
      <c r="D607" s="1"/>
      <c r="E607" s="24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 x14ac:dyDescent="0.25">
      <c r="A608" s="1"/>
      <c r="B608" s="1"/>
      <c r="C608" s="1"/>
      <c r="D608" s="1"/>
      <c r="E608" s="24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 x14ac:dyDescent="0.25">
      <c r="A609" s="1"/>
      <c r="B609" s="1"/>
      <c r="C609" s="1"/>
      <c r="D609" s="1"/>
      <c r="E609" s="24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 x14ac:dyDescent="0.25">
      <c r="A610" s="1"/>
      <c r="B610" s="1"/>
      <c r="C610" s="1"/>
      <c r="D610" s="1"/>
      <c r="E610" s="24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 x14ac:dyDescent="0.25">
      <c r="A611" s="1"/>
      <c r="B611" s="1"/>
      <c r="C611" s="1"/>
      <c r="D611" s="1"/>
      <c r="E611" s="24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 x14ac:dyDescent="0.25">
      <c r="A612" s="1"/>
      <c r="B612" s="1"/>
      <c r="C612" s="1"/>
      <c r="D612" s="1"/>
      <c r="E612" s="24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 x14ac:dyDescent="0.25">
      <c r="A613" s="1"/>
      <c r="B613" s="1"/>
      <c r="C613" s="1"/>
      <c r="D613" s="1"/>
      <c r="E613" s="24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 x14ac:dyDescent="0.25">
      <c r="A614" s="1"/>
      <c r="B614" s="1"/>
      <c r="C614" s="1"/>
      <c r="D614" s="1"/>
      <c r="E614" s="24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 x14ac:dyDescent="0.25">
      <c r="A615" s="1"/>
      <c r="B615" s="1"/>
      <c r="C615" s="1"/>
      <c r="D615" s="1"/>
      <c r="E615" s="24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 x14ac:dyDescent="0.25">
      <c r="A616" s="1"/>
      <c r="B616" s="1"/>
      <c r="C616" s="1"/>
      <c r="D616" s="1"/>
      <c r="E616" s="24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 x14ac:dyDescent="0.25">
      <c r="A617" s="1"/>
      <c r="B617" s="1"/>
      <c r="C617" s="1"/>
      <c r="D617" s="1"/>
      <c r="E617" s="24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 x14ac:dyDescent="0.25">
      <c r="A618" s="1"/>
      <c r="B618" s="1"/>
      <c r="C618" s="1"/>
      <c r="D618" s="1"/>
      <c r="E618" s="24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 x14ac:dyDescent="0.25">
      <c r="A619" s="1"/>
      <c r="B619" s="1"/>
      <c r="C619" s="1"/>
      <c r="D619" s="1"/>
      <c r="E619" s="24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 x14ac:dyDescent="0.25">
      <c r="A620" s="1"/>
      <c r="B620" s="1"/>
      <c r="C620" s="1"/>
      <c r="D620" s="1"/>
      <c r="E620" s="24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 x14ac:dyDescent="0.25">
      <c r="A621" s="1"/>
      <c r="B621" s="1"/>
      <c r="C621" s="1"/>
      <c r="D621" s="1"/>
      <c r="E621" s="24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 x14ac:dyDescent="0.25">
      <c r="A622" s="1"/>
      <c r="B622" s="1"/>
      <c r="C622" s="1"/>
      <c r="D622" s="1"/>
      <c r="E622" s="24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 x14ac:dyDescent="0.25">
      <c r="A623" s="1"/>
      <c r="B623" s="1"/>
      <c r="C623" s="1"/>
      <c r="D623" s="1"/>
      <c r="E623" s="24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 x14ac:dyDescent="0.25">
      <c r="A624" s="1"/>
      <c r="B624" s="1"/>
      <c r="C624" s="1"/>
      <c r="D624" s="1"/>
      <c r="E624" s="24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 x14ac:dyDescent="0.25">
      <c r="A625" s="1"/>
      <c r="B625" s="1"/>
      <c r="C625" s="1"/>
      <c r="D625" s="1"/>
      <c r="E625" s="24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 x14ac:dyDescent="0.25">
      <c r="A626" s="1"/>
      <c r="B626" s="1"/>
      <c r="C626" s="1"/>
      <c r="D626" s="1"/>
      <c r="E626" s="24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 x14ac:dyDescent="0.25">
      <c r="A627" s="1"/>
      <c r="B627" s="1"/>
      <c r="C627" s="1"/>
      <c r="D627" s="1"/>
      <c r="E627" s="24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 x14ac:dyDescent="0.25">
      <c r="A628" s="1"/>
      <c r="B628" s="1"/>
      <c r="C628" s="1"/>
      <c r="D628" s="1"/>
      <c r="E628" s="24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 x14ac:dyDescent="0.25">
      <c r="A629" s="1"/>
      <c r="B629" s="1"/>
      <c r="C629" s="1"/>
      <c r="D629" s="1"/>
      <c r="E629" s="24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 x14ac:dyDescent="0.25">
      <c r="A630" s="1"/>
      <c r="B630" s="1"/>
      <c r="C630" s="1"/>
      <c r="D630" s="1"/>
      <c r="E630" s="24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 x14ac:dyDescent="0.25">
      <c r="A631" s="1"/>
      <c r="B631" s="1"/>
      <c r="C631" s="1"/>
      <c r="D631" s="1"/>
      <c r="E631" s="24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 x14ac:dyDescent="0.25">
      <c r="A632" s="1"/>
      <c r="B632" s="1"/>
      <c r="C632" s="1"/>
      <c r="D632" s="1"/>
      <c r="E632" s="24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 x14ac:dyDescent="0.25">
      <c r="A633" s="1"/>
      <c r="B633" s="1"/>
      <c r="C633" s="1"/>
      <c r="D633" s="1"/>
      <c r="E633" s="24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 x14ac:dyDescent="0.25">
      <c r="A634" s="1"/>
      <c r="B634" s="1"/>
      <c r="C634" s="1"/>
      <c r="D634" s="1"/>
      <c r="E634" s="24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 x14ac:dyDescent="0.25">
      <c r="A635" s="1"/>
      <c r="B635" s="1"/>
      <c r="C635" s="1"/>
      <c r="D635" s="1"/>
      <c r="E635" s="24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 x14ac:dyDescent="0.25">
      <c r="A636" s="1"/>
      <c r="B636" s="1"/>
      <c r="C636" s="1"/>
      <c r="D636" s="1"/>
      <c r="E636" s="24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 x14ac:dyDescent="0.25">
      <c r="A637" s="1"/>
      <c r="B637" s="1"/>
      <c r="C637" s="1"/>
      <c r="D637" s="1"/>
      <c r="E637" s="24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 x14ac:dyDescent="0.25">
      <c r="A638" s="1"/>
      <c r="B638" s="1"/>
      <c r="C638" s="1"/>
      <c r="D638" s="1"/>
      <c r="E638" s="24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 x14ac:dyDescent="0.25">
      <c r="A639" s="1"/>
      <c r="B639" s="1"/>
      <c r="C639" s="1"/>
      <c r="D639" s="1"/>
      <c r="E639" s="24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 x14ac:dyDescent="0.25">
      <c r="A640" s="1"/>
      <c r="B640" s="1"/>
      <c r="C640" s="1"/>
      <c r="D640" s="1"/>
      <c r="E640" s="24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 x14ac:dyDescent="0.25">
      <c r="A641" s="1"/>
      <c r="B641" s="1"/>
      <c r="C641" s="1"/>
      <c r="D641" s="1"/>
      <c r="E641" s="24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 x14ac:dyDescent="0.25">
      <c r="A642" s="1"/>
      <c r="B642" s="1"/>
      <c r="C642" s="1"/>
      <c r="D642" s="1"/>
      <c r="E642" s="24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 x14ac:dyDescent="0.25">
      <c r="A643" s="1"/>
      <c r="B643" s="1"/>
      <c r="C643" s="1"/>
      <c r="D643" s="1"/>
      <c r="E643" s="24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 x14ac:dyDescent="0.25">
      <c r="A644" s="1"/>
      <c r="B644" s="1"/>
      <c r="C644" s="1"/>
      <c r="D644" s="1"/>
      <c r="E644" s="24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 x14ac:dyDescent="0.25">
      <c r="A645" s="1"/>
      <c r="B645" s="1"/>
      <c r="C645" s="1"/>
      <c r="D645" s="1"/>
      <c r="E645" s="24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 x14ac:dyDescent="0.25">
      <c r="A646" s="1"/>
      <c r="B646" s="1"/>
      <c r="C646" s="1"/>
      <c r="D646" s="1"/>
      <c r="E646" s="24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 x14ac:dyDescent="0.25">
      <c r="A647" s="1"/>
      <c r="B647" s="1"/>
      <c r="C647" s="1"/>
      <c r="D647" s="1"/>
      <c r="E647" s="24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 x14ac:dyDescent="0.25">
      <c r="A648" s="1"/>
      <c r="B648" s="1"/>
      <c r="C648" s="1"/>
      <c r="D648" s="1"/>
      <c r="E648" s="24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 x14ac:dyDescent="0.25">
      <c r="A649" s="1"/>
      <c r="B649" s="1"/>
      <c r="C649" s="1"/>
      <c r="D649" s="1"/>
      <c r="E649" s="24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 x14ac:dyDescent="0.25">
      <c r="A650" s="1"/>
      <c r="B650" s="1"/>
      <c r="C650" s="1"/>
      <c r="D650" s="1"/>
      <c r="E650" s="24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 x14ac:dyDescent="0.25">
      <c r="A651" s="1"/>
      <c r="B651" s="1"/>
      <c r="C651" s="1"/>
      <c r="D651" s="1"/>
      <c r="E651" s="24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 x14ac:dyDescent="0.25">
      <c r="A652" s="1"/>
      <c r="B652" s="1"/>
      <c r="C652" s="1"/>
      <c r="D652" s="1"/>
      <c r="E652" s="24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 x14ac:dyDescent="0.25">
      <c r="A653" s="1"/>
      <c r="B653" s="1"/>
      <c r="C653" s="1"/>
      <c r="D653" s="1"/>
      <c r="E653" s="24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 x14ac:dyDescent="0.25">
      <c r="A654" s="1"/>
      <c r="B654" s="1"/>
      <c r="C654" s="1"/>
      <c r="D654" s="1"/>
      <c r="E654" s="24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 x14ac:dyDescent="0.25">
      <c r="A655" s="1"/>
      <c r="B655" s="1"/>
      <c r="C655" s="1"/>
      <c r="D655" s="1"/>
      <c r="E655" s="24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 x14ac:dyDescent="0.25">
      <c r="A656" s="1"/>
      <c r="B656" s="1"/>
      <c r="C656" s="1"/>
      <c r="D656" s="1"/>
      <c r="E656" s="24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 x14ac:dyDescent="0.25">
      <c r="A657" s="1"/>
      <c r="B657" s="1"/>
      <c r="C657" s="1"/>
      <c r="D657" s="1"/>
      <c r="E657" s="24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 x14ac:dyDescent="0.25">
      <c r="A658" s="1"/>
      <c r="B658" s="1"/>
      <c r="C658" s="1"/>
      <c r="D658" s="1"/>
      <c r="E658" s="24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 x14ac:dyDescent="0.25">
      <c r="A659" s="1"/>
      <c r="B659" s="1"/>
      <c r="C659" s="1"/>
      <c r="D659" s="1"/>
      <c r="E659" s="24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 x14ac:dyDescent="0.25">
      <c r="A660" s="1"/>
      <c r="B660" s="1"/>
      <c r="C660" s="1"/>
      <c r="D660" s="1"/>
      <c r="E660" s="24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 x14ac:dyDescent="0.25">
      <c r="A661" s="1"/>
      <c r="B661" s="1"/>
      <c r="C661" s="1"/>
      <c r="D661" s="1"/>
      <c r="E661" s="24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 x14ac:dyDescent="0.25">
      <c r="A662" s="1"/>
      <c r="B662" s="1"/>
      <c r="C662" s="1"/>
      <c r="D662" s="1"/>
      <c r="E662" s="24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 x14ac:dyDescent="0.25">
      <c r="A663" s="1"/>
      <c r="B663" s="1"/>
      <c r="C663" s="1"/>
      <c r="D663" s="1"/>
      <c r="E663" s="24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 x14ac:dyDescent="0.25">
      <c r="A664" s="1"/>
      <c r="B664" s="1"/>
      <c r="C664" s="1"/>
      <c r="D664" s="1"/>
      <c r="E664" s="24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 x14ac:dyDescent="0.25">
      <c r="A665" s="1"/>
      <c r="B665" s="1"/>
      <c r="C665" s="1"/>
      <c r="D665" s="1"/>
      <c r="E665" s="24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 x14ac:dyDescent="0.25">
      <c r="A666" s="1"/>
      <c r="B666" s="1"/>
      <c r="C666" s="1"/>
      <c r="D666" s="1"/>
      <c r="E666" s="24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 x14ac:dyDescent="0.25">
      <c r="A667" s="1"/>
      <c r="B667" s="1"/>
      <c r="C667" s="1"/>
      <c r="D667" s="1"/>
      <c r="E667" s="24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 x14ac:dyDescent="0.25">
      <c r="A668" s="1"/>
      <c r="B668" s="1"/>
      <c r="C668" s="1"/>
      <c r="D668" s="1"/>
      <c r="E668" s="24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 x14ac:dyDescent="0.25">
      <c r="A669" s="1"/>
      <c r="B669" s="1"/>
      <c r="C669" s="1"/>
      <c r="D669" s="1"/>
      <c r="E669" s="24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 x14ac:dyDescent="0.25">
      <c r="A670" s="1"/>
      <c r="B670" s="1"/>
      <c r="C670" s="1"/>
      <c r="D670" s="1"/>
      <c r="E670" s="24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 x14ac:dyDescent="0.25">
      <c r="A671" s="1"/>
      <c r="B671" s="1"/>
      <c r="C671" s="1"/>
      <c r="D671" s="1"/>
      <c r="E671" s="24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 x14ac:dyDescent="0.25">
      <c r="A672" s="1"/>
      <c r="B672" s="1"/>
      <c r="C672" s="1"/>
      <c r="D672" s="1"/>
      <c r="E672" s="24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 x14ac:dyDescent="0.25">
      <c r="A673" s="1"/>
      <c r="B673" s="1"/>
      <c r="C673" s="1"/>
      <c r="D673" s="1"/>
      <c r="E673" s="24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 x14ac:dyDescent="0.25">
      <c r="A674" s="1"/>
      <c r="B674" s="1"/>
      <c r="C674" s="1"/>
      <c r="D674" s="1"/>
      <c r="E674" s="24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 x14ac:dyDescent="0.25">
      <c r="A675" s="1"/>
      <c r="B675" s="1"/>
      <c r="C675" s="1"/>
      <c r="D675" s="1"/>
      <c r="E675" s="24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 x14ac:dyDescent="0.25">
      <c r="A676" s="1"/>
      <c r="B676" s="1"/>
      <c r="C676" s="1"/>
      <c r="D676" s="1"/>
      <c r="E676" s="24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 x14ac:dyDescent="0.25">
      <c r="A677" s="1"/>
      <c r="B677" s="1"/>
      <c r="C677" s="1"/>
      <c r="D677" s="1"/>
      <c r="E677" s="24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 x14ac:dyDescent="0.25">
      <c r="A678" s="1"/>
      <c r="B678" s="1"/>
      <c r="C678" s="1"/>
      <c r="D678" s="1"/>
      <c r="E678" s="24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 x14ac:dyDescent="0.25">
      <c r="A679" s="1"/>
      <c r="B679" s="1"/>
      <c r="C679" s="1"/>
      <c r="D679" s="1"/>
      <c r="E679" s="24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 x14ac:dyDescent="0.25">
      <c r="A680" s="1"/>
      <c r="B680" s="1"/>
      <c r="C680" s="1"/>
      <c r="D680" s="1"/>
      <c r="E680" s="24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 x14ac:dyDescent="0.25">
      <c r="A681" s="1"/>
      <c r="B681" s="1"/>
      <c r="C681" s="1"/>
      <c r="D681" s="1"/>
      <c r="E681" s="24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 x14ac:dyDescent="0.25">
      <c r="A682" s="1"/>
      <c r="B682" s="1"/>
      <c r="C682" s="1"/>
      <c r="D682" s="1"/>
      <c r="E682" s="24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 x14ac:dyDescent="0.25">
      <c r="A683" s="1"/>
      <c r="B683" s="1"/>
      <c r="C683" s="1"/>
      <c r="D683" s="1"/>
      <c r="E683" s="24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 x14ac:dyDescent="0.25">
      <c r="A684" s="1"/>
      <c r="B684" s="1"/>
      <c r="C684" s="1"/>
      <c r="D684" s="1"/>
      <c r="E684" s="24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 x14ac:dyDescent="0.25">
      <c r="A685" s="1"/>
      <c r="B685" s="1"/>
      <c r="C685" s="1"/>
      <c r="D685" s="1"/>
      <c r="E685" s="24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 x14ac:dyDescent="0.25">
      <c r="A686" s="1"/>
      <c r="B686" s="1"/>
      <c r="C686" s="1"/>
      <c r="D686" s="1"/>
      <c r="E686" s="24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 x14ac:dyDescent="0.25">
      <c r="A687" s="1"/>
      <c r="B687" s="1"/>
      <c r="C687" s="1"/>
      <c r="D687" s="1"/>
      <c r="E687" s="24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 x14ac:dyDescent="0.25">
      <c r="A688" s="1"/>
      <c r="B688" s="1"/>
      <c r="C688" s="1"/>
      <c r="D688" s="1"/>
      <c r="E688" s="24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 x14ac:dyDescent="0.25">
      <c r="A689" s="1"/>
      <c r="B689" s="1"/>
      <c r="C689" s="1"/>
      <c r="D689" s="1"/>
      <c r="E689" s="24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 x14ac:dyDescent="0.25">
      <c r="A690" s="1"/>
      <c r="B690" s="1"/>
      <c r="C690" s="1"/>
      <c r="D690" s="1"/>
      <c r="E690" s="24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 x14ac:dyDescent="0.25">
      <c r="A691" s="1"/>
      <c r="B691" s="1"/>
      <c r="C691" s="1"/>
      <c r="D691" s="1"/>
      <c r="E691" s="24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 x14ac:dyDescent="0.25">
      <c r="A692" s="1"/>
      <c r="B692" s="1"/>
      <c r="C692" s="1"/>
      <c r="D692" s="1"/>
      <c r="E692" s="24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 x14ac:dyDescent="0.25">
      <c r="A693" s="1"/>
      <c r="B693" s="1"/>
      <c r="C693" s="1"/>
      <c r="D693" s="1"/>
      <c r="E693" s="24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 x14ac:dyDescent="0.25">
      <c r="A694" s="1"/>
      <c r="B694" s="1"/>
      <c r="C694" s="1"/>
      <c r="D694" s="1"/>
      <c r="E694" s="24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 x14ac:dyDescent="0.25">
      <c r="A695" s="1"/>
      <c r="B695" s="1"/>
      <c r="C695" s="1"/>
      <c r="D695" s="1"/>
      <c r="E695" s="24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 x14ac:dyDescent="0.25">
      <c r="A696" s="1"/>
      <c r="B696" s="1"/>
      <c r="C696" s="1"/>
      <c r="D696" s="1"/>
      <c r="E696" s="24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 x14ac:dyDescent="0.25">
      <c r="A697" s="1"/>
      <c r="B697" s="1"/>
      <c r="C697" s="1"/>
      <c r="D697" s="1"/>
      <c r="E697" s="24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 x14ac:dyDescent="0.25">
      <c r="A698" s="1"/>
      <c r="B698" s="1"/>
      <c r="C698" s="1"/>
      <c r="D698" s="1"/>
      <c r="E698" s="24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 x14ac:dyDescent="0.25">
      <c r="A699" s="1"/>
      <c r="B699" s="1"/>
      <c r="C699" s="1"/>
      <c r="D699" s="1"/>
      <c r="E699" s="24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 x14ac:dyDescent="0.25">
      <c r="A700" s="1"/>
      <c r="B700" s="1"/>
      <c r="C700" s="1"/>
      <c r="D700" s="1"/>
      <c r="E700" s="24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 x14ac:dyDescent="0.25">
      <c r="A701" s="1"/>
      <c r="B701" s="1"/>
      <c r="C701" s="1"/>
      <c r="D701" s="1"/>
      <c r="E701" s="24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 x14ac:dyDescent="0.25">
      <c r="A702" s="1"/>
      <c r="B702" s="1"/>
      <c r="C702" s="1"/>
      <c r="D702" s="1"/>
      <c r="E702" s="24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 x14ac:dyDescent="0.25">
      <c r="A703" s="1"/>
      <c r="B703" s="1"/>
      <c r="C703" s="1"/>
      <c r="D703" s="1"/>
      <c r="E703" s="24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 x14ac:dyDescent="0.25">
      <c r="A704" s="1"/>
      <c r="B704" s="1"/>
      <c r="C704" s="1"/>
      <c r="D704" s="1"/>
      <c r="E704" s="24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 x14ac:dyDescent="0.25">
      <c r="A705" s="1"/>
      <c r="B705" s="1"/>
      <c r="C705" s="1"/>
      <c r="D705" s="1"/>
      <c r="E705" s="24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 x14ac:dyDescent="0.25">
      <c r="A706" s="1"/>
      <c r="B706" s="1"/>
      <c r="C706" s="1"/>
      <c r="D706" s="1"/>
      <c r="E706" s="24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 x14ac:dyDescent="0.25">
      <c r="A707" s="1"/>
      <c r="B707" s="1"/>
      <c r="C707" s="1"/>
      <c r="D707" s="1"/>
      <c r="E707" s="24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 x14ac:dyDescent="0.25">
      <c r="A708" s="1"/>
      <c r="B708" s="1"/>
      <c r="C708" s="1"/>
      <c r="D708" s="1"/>
      <c r="E708" s="24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 x14ac:dyDescent="0.25">
      <c r="A709" s="1"/>
      <c r="B709" s="1"/>
      <c r="C709" s="1"/>
      <c r="D709" s="1"/>
      <c r="E709" s="24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 x14ac:dyDescent="0.25">
      <c r="A710" s="1"/>
      <c r="B710" s="1"/>
      <c r="C710" s="1"/>
      <c r="D710" s="1"/>
      <c r="E710" s="24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 x14ac:dyDescent="0.25">
      <c r="A711" s="1"/>
      <c r="B711" s="1"/>
      <c r="C711" s="1"/>
      <c r="D711" s="1"/>
      <c r="E711" s="24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 x14ac:dyDescent="0.25">
      <c r="A712" s="1"/>
      <c r="B712" s="1"/>
      <c r="C712" s="1"/>
      <c r="D712" s="1"/>
      <c r="E712" s="24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 x14ac:dyDescent="0.25">
      <c r="A713" s="1"/>
      <c r="B713" s="1"/>
      <c r="C713" s="1"/>
      <c r="D713" s="1"/>
      <c r="E713" s="24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 x14ac:dyDescent="0.25">
      <c r="A714" s="1"/>
      <c r="B714" s="1"/>
      <c r="C714" s="1"/>
      <c r="D714" s="1"/>
      <c r="E714" s="24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 x14ac:dyDescent="0.25">
      <c r="A715" s="1"/>
      <c r="B715" s="1"/>
      <c r="C715" s="1"/>
      <c r="D715" s="1"/>
      <c r="E715" s="24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 x14ac:dyDescent="0.25">
      <c r="A716" s="1"/>
      <c r="B716" s="1"/>
      <c r="C716" s="1"/>
      <c r="D716" s="1"/>
      <c r="E716" s="24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 x14ac:dyDescent="0.25">
      <c r="A717" s="1"/>
      <c r="B717" s="1"/>
      <c r="C717" s="1"/>
      <c r="D717" s="1"/>
      <c r="E717" s="24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 x14ac:dyDescent="0.25">
      <c r="A718" s="1"/>
      <c r="B718" s="1"/>
      <c r="C718" s="1"/>
      <c r="D718" s="1"/>
      <c r="E718" s="24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 x14ac:dyDescent="0.25">
      <c r="A719" s="1"/>
      <c r="B719" s="1"/>
      <c r="C719" s="1"/>
      <c r="D719" s="1"/>
      <c r="E719" s="24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 x14ac:dyDescent="0.25">
      <c r="A720" s="1"/>
      <c r="B720" s="1"/>
      <c r="C720" s="1"/>
      <c r="D720" s="1"/>
      <c r="E720" s="24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 x14ac:dyDescent="0.25">
      <c r="A721" s="1"/>
      <c r="B721" s="1"/>
      <c r="C721" s="1"/>
      <c r="D721" s="1"/>
      <c r="E721" s="24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 x14ac:dyDescent="0.25">
      <c r="A722" s="1"/>
      <c r="B722" s="1"/>
      <c r="C722" s="1"/>
      <c r="D722" s="1"/>
      <c r="E722" s="24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 x14ac:dyDescent="0.25">
      <c r="A723" s="1"/>
      <c r="B723" s="1"/>
      <c r="C723" s="1"/>
      <c r="D723" s="1"/>
      <c r="E723" s="24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 x14ac:dyDescent="0.25">
      <c r="A724" s="1"/>
      <c r="B724" s="1"/>
      <c r="C724" s="1"/>
      <c r="D724" s="1"/>
      <c r="E724" s="24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 x14ac:dyDescent="0.25">
      <c r="A725" s="1"/>
      <c r="B725" s="1"/>
      <c r="C725" s="1"/>
      <c r="D725" s="1"/>
      <c r="E725" s="24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 x14ac:dyDescent="0.25">
      <c r="A726" s="1"/>
      <c r="B726" s="1"/>
      <c r="C726" s="1"/>
      <c r="D726" s="1"/>
      <c r="E726" s="24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 x14ac:dyDescent="0.25">
      <c r="A727" s="1"/>
      <c r="B727" s="1"/>
      <c r="C727" s="1"/>
      <c r="D727" s="1"/>
      <c r="E727" s="24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 x14ac:dyDescent="0.25">
      <c r="A728" s="1"/>
      <c r="B728" s="1"/>
      <c r="C728" s="1"/>
      <c r="D728" s="1"/>
      <c r="E728" s="24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 x14ac:dyDescent="0.25">
      <c r="A729" s="1"/>
      <c r="B729" s="1"/>
      <c r="C729" s="1"/>
      <c r="D729" s="1"/>
      <c r="E729" s="24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 x14ac:dyDescent="0.25">
      <c r="A730" s="1"/>
      <c r="B730" s="1"/>
      <c r="C730" s="1"/>
      <c r="D730" s="1"/>
      <c r="E730" s="24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 x14ac:dyDescent="0.25">
      <c r="A731" s="1"/>
      <c r="B731" s="1"/>
      <c r="C731" s="1"/>
      <c r="D731" s="1"/>
      <c r="E731" s="24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 x14ac:dyDescent="0.25">
      <c r="A732" s="1"/>
      <c r="B732" s="1"/>
      <c r="C732" s="1"/>
      <c r="D732" s="1"/>
      <c r="E732" s="24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 x14ac:dyDescent="0.25">
      <c r="A733" s="1"/>
      <c r="B733" s="1"/>
      <c r="C733" s="1"/>
      <c r="D733" s="1"/>
      <c r="E733" s="24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 x14ac:dyDescent="0.25">
      <c r="A734" s="1"/>
      <c r="B734" s="1"/>
      <c r="C734" s="1"/>
      <c r="D734" s="1"/>
      <c r="E734" s="24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 x14ac:dyDescent="0.25">
      <c r="A735" s="1"/>
      <c r="B735" s="1"/>
      <c r="C735" s="1"/>
      <c r="D735" s="1"/>
      <c r="E735" s="24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 x14ac:dyDescent="0.25">
      <c r="A736" s="1"/>
      <c r="B736" s="1"/>
      <c r="C736" s="1"/>
      <c r="D736" s="1"/>
      <c r="E736" s="24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 x14ac:dyDescent="0.25">
      <c r="A737" s="1"/>
      <c r="B737" s="1"/>
      <c r="C737" s="1"/>
      <c r="D737" s="1"/>
      <c r="E737" s="24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 x14ac:dyDescent="0.25">
      <c r="A738" s="1"/>
      <c r="B738" s="1"/>
      <c r="C738" s="1"/>
      <c r="D738" s="1"/>
      <c r="E738" s="24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 x14ac:dyDescent="0.25">
      <c r="A739" s="1"/>
      <c r="B739" s="1"/>
      <c r="C739" s="1"/>
      <c r="D739" s="1"/>
      <c r="E739" s="24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 x14ac:dyDescent="0.25">
      <c r="A740" s="1"/>
      <c r="B740" s="1"/>
      <c r="C740" s="1"/>
      <c r="D740" s="1"/>
      <c r="E740" s="24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 x14ac:dyDescent="0.25">
      <c r="A741" s="1"/>
      <c r="B741" s="1"/>
      <c r="C741" s="1"/>
      <c r="D741" s="1"/>
      <c r="E741" s="24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 x14ac:dyDescent="0.25">
      <c r="A742" s="1"/>
      <c r="B742" s="1"/>
      <c r="C742" s="1"/>
      <c r="D742" s="1"/>
      <c r="E742" s="24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 x14ac:dyDescent="0.25">
      <c r="A743" s="1"/>
      <c r="B743" s="1"/>
      <c r="C743" s="1"/>
      <c r="D743" s="1"/>
      <c r="E743" s="24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 x14ac:dyDescent="0.25">
      <c r="A744" s="1"/>
      <c r="B744" s="1"/>
      <c r="C744" s="1"/>
      <c r="D744" s="1"/>
      <c r="E744" s="24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 x14ac:dyDescent="0.25">
      <c r="A745" s="1"/>
      <c r="B745" s="1"/>
      <c r="C745" s="1"/>
      <c r="D745" s="1"/>
      <c r="E745" s="24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 x14ac:dyDescent="0.25">
      <c r="A746" s="1"/>
      <c r="B746" s="1"/>
      <c r="C746" s="1"/>
      <c r="D746" s="1"/>
      <c r="E746" s="24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 x14ac:dyDescent="0.25">
      <c r="A747" s="1"/>
      <c r="B747" s="1"/>
      <c r="C747" s="1"/>
      <c r="D747" s="1"/>
      <c r="E747" s="24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 x14ac:dyDescent="0.25">
      <c r="A748" s="1"/>
      <c r="B748" s="1"/>
      <c r="C748" s="1"/>
      <c r="D748" s="1"/>
      <c r="E748" s="24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 x14ac:dyDescent="0.25">
      <c r="A749" s="1"/>
      <c r="B749" s="1"/>
      <c r="C749" s="1"/>
      <c r="D749" s="1"/>
      <c r="E749" s="24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 x14ac:dyDescent="0.25">
      <c r="A750" s="1"/>
      <c r="B750" s="1"/>
      <c r="C750" s="1"/>
      <c r="D750" s="1"/>
      <c r="E750" s="24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 x14ac:dyDescent="0.25">
      <c r="A751" s="1"/>
      <c r="B751" s="1"/>
      <c r="C751" s="1"/>
      <c r="D751" s="1"/>
      <c r="E751" s="24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 x14ac:dyDescent="0.25">
      <c r="A752" s="1"/>
      <c r="B752" s="1"/>
      <c r="C752" s="1"/>
      <c r="D752" s="1"/>
      <c r="E752" s="24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 x14ac:dyDescent="0.25">
      <c r="A753" s="1"/>
      <c r="B753" s="1"/>
      <c r="C753" s="1"/>
      <c r="D753" s="1"/>
      <c r="E753" s="24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 x14ac:dyDescent="0.25">
      <c r="A754" s="1"/>
      <c r="B754" s="1"/>
      <c r="C754" s="1"/>
      <c r="D754" s="1"/>
      <c r="E754" s="24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 x14ac:dyDescent="0.25">
      <c r="A755" s="1"/>
      <c r="B755" s="1"/>
      <c r="C755" s="1"/>
      <c r="D755" s="1"/>
      <c r="E755" s="24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 x14ac:dyDescent="0.25">
      <c r="A756" s="1"/>
      <c r="B756" s="1"/>
      <c r="C756" s="1"/>
      <c r="D756" s="1"/>
      <c r="E756" s="24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 x14ac:dyDescent="0.25">
      <c r="A757" s="1"/>
      <c r="B757" s="1"/>
      <c r="C757" s="1"/>
      <c r="D757" s="1"/>
      <c r="E757" s="24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 x14ac:dyDescent="0.25">
      <c r="A758" s="1"/>
      <c r="B758" s="1"/>
      <c r="C758" s="1"/>
      <c r="D758" s="1"/>
      <c r="E758" s="24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 x14ac:dyDescent="0.25">
      <c r="A759" s="1"/>
      <c r="B759" s="1"/>
      <c r="C759" s="1"/>
      <c r="D759" s="1"/>
      <c r="E759" s="24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 x14ac:dyDescent="0.25">
      <c r="A760" s="1"/>
      <c r="B760" s="1"/>
      <c r="C760" s="1"/>
      <c r="D760" s="1"/>
      <c r="E760" s="24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 x14ac:dyDescent="0.25">
      <c r="A761" s="1"/>
      <c r="B761" s="1"/>
      <c r="C761" s="1"/>
      <c r="D761" s="1"/>
      <c r="E761" s="24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 x14ac:dyDescent="0.25">
      <c r="A762" s="1"/>
      <c r="B762" s="1"/>
      <c r="C762" s="1"/>
      <c r="D762" s="1"/>
      <c r="E762" s="24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 x14ac:dyDescent="0.25">
      <c r="A763" s="1"/>
      <c r="B763" s="1"/>
      <c r="C763" s="1"/>
      <c r="D763" s="1"/>
      <c r="E763" s="24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 x14ac:dyDescent="0.25">
      <c r="A764" s="1"/>
      <c r="B764" s="1"/>
      <c r="C764" s="1"/>
      <c r="D764" s="1"/>
      <c r="E764" s="24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 x14ac:dyDescent="0.25">
      <c r="A765" s="1"/>
      <c r="B765" s="1"/>
      <c r="C765" s="1"/>
      <c r="D765" s="1"/>
      <c r="E765" s="24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 x14ac:dyDescent="0.25">
      <c r="A766" s="1"/>
      <c r="B766" s="1"/>
      <c r="C766" s="1"/>
      <c r="D766" s="1"/>
      <c r="E766" s="24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 x14ac:dyDescent="0.25">
      <c r="A767" s="1"/>
      <c r="B767" s="1"/>
      <c r="C767" s="1"/>
      <c r="D767" s="1"/>
      <c r="E767" s="24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 x14ac:dyDescent="0.25">
      <c r="A768" s="1"/>
      <c r="B768" s="1"/>
      <c r="C768" s="1"/>
      <c r="D768" s="1"/>
      <c r="E768" s="24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 x14ac:dyDescent="0.25">
      <c r="A769" s="1"/>
      <c r="B769" s="1"/>
      <c r="C769" s="1"/>
      <c r="D769" s="1"/>
      <c r="E769" s="24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 x14ac:dyDescent="0.25">
      <c r="A770" s="1"/>
      <c r="B770" s="1"/>
      <c r="C770" s="1"/>
      <c r="D770" s="1"/>
      <c r="E770" s="24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 x14ac:dyDescent="0.25">
      <c r="A771" s="1"/>
      <c r="B771" s="1"/>
      <c r="C771" s="1"/>
      <c r="D771" s="1"/>
      <c r="E771" s="24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 x14ac:dyDescent="0.25">
      <c r="A772" s="1"/>
      <c r="B772" s="1"/>
      <c r="C772" s="1"/>
      <c r="D772" s="1"/>
      <c r="E772" s="24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 x14ac:dyDescent="0.25">
      <c r="A773" s="1"/>
      <c r="B773" s="1"/>
      <c r="C773" s="1"/>
      <c r="D773" s="1"/>
      <c r="E773" s="24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 x14ac:dyDescent="0.25">
      <c r="A774" s="1"/>
      <c r="B774" s="1"/>
      <c r="C774" s="1"/>
      <c r="D774" s="1"/>
      <c r="E774" s="24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 x14ac:dyDescent="0.25">
      <c r="A775" s="1"/>
      <c r="B775" s="1"/>
      <c r="C775" s="1"/>
      <c r="D775" s="1"/>
      <c r="E775" s="24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 x14ac:dyDescent="0.25">
      <c r="A776" s="1"/>
      <c r="B776" s="1"/>
      <c r="C776" s="1"/>
      <c r="D776" s="1"/>
      <c r="E776" s="24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 x14ac:dyDescent="0.25">
      <c r="A777" s="1"/>
      <c r="B777" s="1"/>
      <c r="C777" s="1"/>
      <c r="D777" s="1"/>
      <c r="E777" s="24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 x14ac:dyDescent="0.25">
      <c r="A778" s="1"/>
      <c r="B778" s="1"/>
      <c r="C778" s="1"/>
      <c r="D778" s="1"/>
      <c r="E778" s="24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 x14ac:dyDescent="0.25">
      <c r="A779" s="1"/>
      <c r="B779" s="1"/>
      <c r="C779" s="1"/>
      <c r="D779" s="1"/>
      <c r="E779" s="24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 x14ac:dyDescent="0.25">
      <c r="A780" s="1"/>
      <c r="B780" s="1"/>
      <c r="C780" s="1"/>
      <c r="D780" s="1"/>
      <c r="E780" s="24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 x14ac:dyDescent="0.25">
      <c r="A781" s="1"/>
      <c r="B781" s="1"/>
      <c r="C781" s="1"/>
      <c r="D781" s="1"/>
      <c r="E781" s="24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 x14ac:dyDescent="0.25">
      <c r="A782" s="1"/>
      <c r="B782" s="1"/>
      <c r="C782" s="1"/>
      <c r="D782" s="1"/>
      <c r="E782" s="24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 x14ac:dyDescent="0.25">
      <c r="A783" s="1"/>
      <c r="B783" s="1"/>
      <c r="C783" s="1"/>
      <c r="D783" s="1"/>
      <c r="E783" s="24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 x14ac:dyDescent="0.25">
      <c r="A784" s="1"/>
      <c r="B784" s="1"/>
      <c r="C784" s="1"/>
      <c r="D784" s="1"/>
      <c r="E784" s="24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 x14ac:dyDescent="0.25">
      <c r="A785" s="1"/>
      <c r="B785" s="1"/>
      <c r="C785" s="1"/>
      <c r="D785" s="1"/>
      <c r="E785" s="24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 x14ac:dyDescent="0.25">
      <c r="A786" s="1"/>
      <c r="B786" s="1"/>
      <c r="C786" s="1"/>
      <c r="D786" s="1"/>
      <c r="E786" s="24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 x14ac:dyDescent="0.25">
      <c r="A787" s="1"/>
      <c r="B787" s="1"/>
      <c r="C787" s="1"/>
      <c r="D787" s="1"/>
      <c r="E787" s="24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 x14ac:dyDescent="0.25">
      <c r="A788" s="1"/>
      <c r="B788" s="1"/>
      <c r="C788" s="1"/>
      <c r="D788" s="1"/>
      <c r="E788" s="24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 x14ac:dyDescent="0.25">
      <c r="A789" s="1"/>
      <c r="B789" s="1"/>
      <c r="C789" s="1"/>
      <c r="D789" s="1"/>
      <c r="E789" s="24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 x14ac:dyDescent="0.25">
      <c r="A790" s="1"/>
      <c r="B790" s="1"/>
      <c r="C790" s="1"/>
      <c r="D790" s="1"/>
      <c r="E790" s="24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 x14ac:dyDescent="0.25">
      <c r="A791" s="1"/>
      <c r="B791" s="1"/>
      <c r="C791" s="1"/>
      <c r="D791" s="1"/>
      <c r="E791" s="24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 x14ac:dyDescent="0.25">
      <c r="A792" s="1"/>
      <c r="B792" s="1"/>
      <c r="C792" s="1"/>
      <c r="D792" s="1"/>
      <c r="E792" s="24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 x14ac:dyDescent="0.25">
      <c r="A793" s="1"/>
      <c r="B793" s="1"/>
      <c r="C793" s="1"/>
      <c r="D793" s="1"/>
      <c r="E793" s="24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 x14ac:dyDescent="0.25">
      <c r="A794" s="1"/>
      <c r="B794" s="1"/>
      <c r="C794" s="1"/>
      <c r="D794" s="1"/>
      <c r="E794" s="24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 x14ac:dyDescent="0.25">
      <c r="A795" s="1"/>
      <c r="B795" s="1"/>
      <c r="C795" s="1"/>
      <c r="D795" s="1"/>
      <c r="E795" s="24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 x14ac:dyDescent="0.25">
      <c r="A796" s="1"/>
      <c r="B796" s="1"/>
      <c r="C796" s="1"/>
      <c r="D796" s="1"/>
      <c r="E796" s="24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 x14ac:dyDescent="0.25">
      <c r="A797" s="1"/>
      <c r="B797" s="1"/>
      <c r="C797" s="1"/>
      <c r="D797" s="1"/>
      <c r="E797" s="24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 x14ac:dyDescent="0.25">
      <c r="A798" s="1"/>
      <c r="B798" s="1"/>
      <c r="C798" s="1"/>
      <c r="D798" s="1"/>
      <c r="E798" s="24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 x14ac:dyDescent="0.25">
      <c r="A799" s="1"/>
      <c r="B799" s="1"/>
      <c r="C799" s="1"/>
      <c r="D799" s="1"/>
      <c r="E799" s="24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 x14ac:dyDescent="0.25">
      <c r="A800" s="1"/>
      <c r="B800" s="1"/>
      <c r="C800" s="1"/>
      <c r="D800" s="1"/>
      <c r="E800" s="24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 x14ac:dyDescent="0.25">
      <c r="A801" s="1"/>
      <c r="B801" s="1"/>
      <c r="C801" s="1"/>
      <c r="D801" s="1"/>
      <c r="E801" s="24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 x14ac:dyDescent="0.25">
      <c r="A802" s="1"/>
      <c r="B802" s="1"/>
      <c r="C802" s="1"/>
      <c r="D802" s="1"/>
      <c r="E802" s="24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 x14ac:dyDescent="0.25">
      <c r="A803" s="1"/>
      <c r="B803" s="1"/>
      <c r="C803" s="1"/>
      <c r="D803" s="1"/>
      <c r="E803" s="24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 x14ac:dyDescent="0.25">
      <c r="A804" s="1"/>
      <c r="B804" s="1"/>
      <c r="C804" s="1"/>
      <c r="D804" s="1"/>
      <c r="E804" s="24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 x14ac:dyDescent="0.25">
      <c r="A805" s="1"/>
      <c r="B805" s="1"/>
      <c r="C805" s="1"/>
      <c r="D805" s="1"/>
      <c r="E805" s="24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 x14ac:dyDescent="0.25">
      <c r="A806" s="1"/>
      <c r="B806" s="1"/>
      <c r="C806" s="1"/>
      <c r="D806" s="1"/>
      <c r="E806" s="24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 x14ac:dyDescent="0.25">
      <c r="A807" s="1"/>
      <c r="B807" s="1"/>
      <c r="C807" s="1"/>
      <c r="D807" s="1"/>
      <c r="E807" s="24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 x14ac:dyDescent="0.25">
      <c r="A808" s="1"/>
      <c r="B808" s="1"/>
      <c r="C808" s="1"/>
      <c r="D808" s="1"/>
      <c r="E808" s="24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 x14ac:dyDescent="0.25">
      <c r="A809" s="1"/>
      <c r="B809" s="1"/>
      <c r="C809" s="1"/>
      <c r="D809" s="1"/>
      <c r="E809" s="24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 x14ac:dyDescent="0.25">
      <c r="A810" s="1"/>
      <c r="B810" s="1"/>
      <c r="C810" s="1"/>
      <c r="D810" s="1"/>
      <c r="E810" s="24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 x14ac:dyDescent="0.25">
      <c r="A811" s="1"/>
      <c r="B811" s="1"/>
      <c r="C811" s="1"/>
      <c r="D811" s="1"/>
      <c r="E811" s="24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 x14ac:dyDescent="0.25">
      <c r="A812" s="1"/>
      <c r="B812" s="1"/>
      <c r="C812" s="1"/>
      <c r="D812" s="1"/>
      <c r="E812" s="24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 x14ac:dyDescent="0.25">
      <c r="A813" s="1"/>
      <c r="B813" s="1"/>
      <c r="C813" s="1"/>
      <c r="D813" s="1"/>
      <c r="E813" s="24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 x14ac:dyDescent="0.25">
      <c r="A814" s="1"/>
      <c r="B814" s="1"/>
      <c r="C814" s="1"/>
      <c r="D814" s="1"/>
      <c r="E814" s="24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 x14ac:dyDescent="0.25">
      <c r="A815" s="1"/>
      <c r="B815" s="1"/>
      <c r="C815" s="1"/>
      <c r="D815" s="1"/>
      <c r="E815" s="24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 x14ac:dyDescent="0.25">
      <c r="A816" s="1"/>
      <c r="B816" s="1"/>
      <c r="C816" s="1"/>
      <c r="D816" s="1"/>
      <c r="E816" s="24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 x14ac:dyDescent="0.25">
      <c r="A817" s="1"/>
      <c r="B817" s="1"/>
      <c r="C817" s="1"/>
      <c r="D817" s="1"/>
      <c r="E817" s="24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 x14ac:dyDescent="0.25">
      <c r="A818" s="1"/>
      <c r="B818" s="1"/>
      <c r="C818" s="1"/>
      <c r="D818" s="1"/>
      <c r="E818" s="24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 x14ac:dyDescent="0.25">
      <c r="A819" s="1"/>
      <c r="B819" s="1"/>
      <c r="C819" s="1"/>
      <c r="D819" s="1"/>
      <c r="E819" s="24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 x14ac:dyDescent="0.25">
      <c r="A820" s="1"/>
      <c r="B820" s="1"/>
      <c r="C820" s="1"/>
      <c r="D820" s="1"/>
      <c r="E820" s="24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 x14ac:dyDescent="0.25">
      <c r="A821" s="1"/>
      <c r="B821" s="1"/>
      <c r="C821" s="1"/>
      <c r="D821" s="1"/>
      <c r="E821" s="24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 x14ac:dyDescent="0.25">
      <c r="A822" s="1"/>
      <c r="B822" s="1"/>
      <c r="C822" s="1"/>
      <c r="D822" s="1"/>
      <c r="E822" s="24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 x14ac:dyDescent="0.25">
      <c r="A823" s="1"/>
      <c r="B823" s="1"/>
      <c r="C823" s="1"/>
      <c r="D823" s="1"/>
      <c r="E823" s="24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 x14ac:dyDescent="0.25">
      <c r="A824" s="1"/>
      <c r="B824" s="1"/>
      <c r="C824" s="1"/>
      <c r="D824" s="1"/>
      <c r="E824" s="24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 x14ac:dyDescent="0.25">
      <c r="A825" s="1"/>
      <c r="B825" s="1"/>
      <c r="C825" s="1"/>
      <c r="D825" s="1"/>
      <c r="E825" s="24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 x14ac:dyDescent="0.25">
      <c r="A826" s="1"/>
      <c r="B826" s="1"/>
      <c r="C826" s="1"/>
      <c r="D826" s="1"/>
      <c r="E826" s="24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 x14ac:dyDescent="0.25">
      <c r="A827" s="1"/>
      <c r="B827" s="1"/>
      <c r="C827" s="1"/>
      <c r="D827" s="1"/>
      <c r="E827" s="24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 x14ac:dyDescent="0.25">
      <c r="A828" s="1"/>
      <c r="B828" s="1"/>
      <c r="C828" s="1"/>
      <c r="D828" s="1"/>
      <c r="E828" s="24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 x14ac:dyDescent="0.25">
      <c r="A829" s="1"/>
      <c r="B829" s="1"/>
      <c r="C829" s="1"/>
      <c r="D829" s="1"/>
      <c r="E829" s="24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 x14ac:dyDescent="0.25">
      <c r="A830" s="1"/>
      <c r="B830" s="1"/>
      <c r="C830" s="1"/>
      <c r="D830" s="1"/>
      <c r="E830" s="24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 x14ac:dyDescent="0.25">
      <c r="A831" s="1"/>
      <c r="B831" s="1"/>
      <c r="C831" s="1"/>
      <c r="D831" s="1"/>
      <c r="E831" s="24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 x14ac:dyDescent="0.25">
      <c r="A832" s="1"/>
      <c r="B832" s="1"/>
      <c r="C832" s="1"/>
      <c r="D832" s="1"/>
      <c r="E832" s="24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 x14ac:dyDescent="0.25">
      <c r="A833" s="1"/>
      <c r="B833" s="1"/>
      <c r="C833" s="1"/>
      <c r="D833" s="1"/>
      <c r="E833" s="24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 x14ac:dyDescent="0.25">
      <c r="A834" s="1"/>
      <c r="B834" s="1"/>
      <c r="C834" s="1"/>
      <c r="D834" s="1"/>
      <c r="E834" s="24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 x14ac:dyDescent="0.25">
      <c r="A835" s="1"/>
      <c r="B835" s="1"/>
      <c r="C835" s="1"/>
      <c r="D835" s="1"/>
      <c r="E835" s="24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 x14ac:dyDescent="0.25">
      <c r="A836" s="1"/>
      <c r="B836" s="1"/>
      <c r="C836" s="1"/>
      <c r="D836" s="1"/>
      <c r="E836" s="24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 x14ac:dyDescent="0.25">
      <c r="A837" s="1"/>
      <c r="B837" s="1"/>
      <c r="C837" s="1"/>
      <c r="D837" s="1"/>
      <c r="E837" s="24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 x14ac:dyDescent="0.25">
      <c r="A838" s="1"/>
      <c r="B838" s="1"/>
      <c r="C838" s="1"/>
      <c r="D838" s="1"/>
      <c r="E838" s="24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 x14ac:dyDescent="0.25">
      <c r="A839" s="1"/>
      <c r="B839" s="1"/>
      <c r="C839" s="1"/>
      <c r="D839" s="1"/>
      <c r="E839" s="24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 x14ac:dyDescent="0.25">
      <c r="A840" s="1"/>
      <c r="B840" s="1"/>
      <c r="C840" s="1"/>
      <c r="D840" s="1"/>
      <c r="E840" s="24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 x14ac:dyDescent="0.25">
      <c r="A841" s="1"/>
      <c r="B841" s="1"/>
      <c r="C841" s="1"/>
      <c r="D841" s="1"/>
      <c r="E841" s="24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 x14ac:dyDescent="0.25">
      <c r="A842" s="1"/>
      <c r="B842" s="1"/>
      <c r="C842" s="1"/>
      <c r="D842" s="1"/>
      <c r="E842" s="24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 x14ac:dyDescent="0.25">
      <c r="A843" s="1"/>
      <c r="B843" s="1"/>
      <c r="C843" s="1"/>
      <c r="D843" s="1"/>
      <c r="E843" s="24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 x14ac:dyDescent="0.25">
      <c r="A844" s="1"/>
      <c r="B844" s="1"/>
      <c r="C844" s="1"/>
      <c r="D844" s="1"/>
      <c r="E844" s="24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 x14ac:dyDescent="0.25">
      <c r="A845" s="1"/>
      <c r="B845" s="1"/>
      <c r="C845" s="1"/>
      <c r="D845" s="1"/>
      <c r="E845" s="24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 x14ac:dyDescent="0.25">
      <c r="A846" s="1"/>
      <c r="B846" s="1"/>
      <c r="C846" s="1"/>
      <c r="D846" s="1"/>
      <c r="E846" s="24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 x14ac:dyDescent="0.25">
      <c r="A847" s="1"/>
      <c r="B847" s="1"/>
      <c r="C847" s="1"/>
      <c r="D847" s="1"/>
      <c r="E847" s="24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 x14ac:dyDescent="0.25">
      <c r="A848" s="1"/>
      <c r="B848" s="1"/>
      <c r="C848" s="1"/>
      <c r="D848" s="1"/>
      <c r="E848" s="24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 x14ac:dyDescent="0.25">
      <c r="A849" s="1"/>
      <c r="B849" s="1"/>
      <c r="C849" s="1"/>
      <c r="D849" s="1"/>
      <c r="E849" s="24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 x14ac:dyDescent="0.25">
      <c r="A850" s="1"/>
      <c r="B850" s="1"/>
      <c r="C850" s="1"/>
      <c r="D850" s="1"/>
      <c r="E850" s="24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 x14ac:dyDescent="0.25">
      <c r="A851" s="1"/>
      <c r="B851" s="1"/>
      <c r="C851" s="1"/>
      <c r="D851" s="1"/>
      <c r="E851" s="24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 x14ac:dyDescent="0.25">
      <c r="A852" s="1"/>
      <c r="B852" s="1"/>
      <c r="C852" s="1"/>
      <c r="D852" s="1"/>
      <c r="E852" s="24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 x14ac:dyDescent="0.25">
      <c r="A853" s="1"/>
      <c r="B853" s="1"/>
      <c r="C853" s="1"/>
      <c r="D853" s="1"/>
      <c r="E853" s="24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 x14ac:dyDescent="0.25">
      <c r="A854" s="1"/>
      <c r="B854" s="1"/>
      <c r="C854" s="1"/>
      <c r="D854" s="1"/>
      <c r="E854" s="24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 x14ac:dyDescent="0.25">
      <c r="A855" s="1"/>
      <c r="B855" s="1"/>
      <c r="C855" s="1"/>
      <c r="D855" s="1"/>
      <c r="E855" s="24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 x14ac:dyDescent="0.25">
      <c r="A856" s="1"/>
      <c r="B856" s="1"/>
      <c r="C856" s="1"/>
      <c r="D856" s="1"/>
      <c r="E856" s="24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 x14ac:dyDescent="0.25">
      <c r="A857" s="1"/>
      <c r="B857" s="1"/>
      <c r="C857" s="1"/>
      <c r="D857" s="1"/>
      <c r="E857" s="24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 x14ac:dyDescent="0.25">
      <c r="A858" s="1"/>
      <c r="B858" s="1"/>
      <c r="C858" s="1"/>
      <c r="D858" s="1"/>
      <c r="E858" s="24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 x14ac:dyDescent="0.25">
      <c r="A859" s="1"/>
      <c r="B859" s="1"/>
      <c r="C859" s="1"/>
      <c r="D859" s="1"/>
      <c r="E859" s="24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 x14ac:dyDescent="0.25">
      <c r="A860" s="1"/>
      <c r="B860" s="1"/>
      <c r="C860" s="1"/>
      <c r="D860" s="1"/>
      <c r="E860" s="24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 x14ac:dyDescent="0.25">
      <c r="A861" s="1"/>
      <c r="B861" s="1"/>
      <c r="C861" s="1"/>
      <c r="D861" s="1"/>
      <c r="E861" s="24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 x14ac:dyDescent="0.25">
      <c r="A862" s="1"/>
      <c r="B862" s="1"/>
      <c r="C862" s="1"/>
      <c r="D862" s="1"/>
      <c r="E862" s="24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 x14ac:dyDescent="0.25">
      <c r="A863" s="1"/>
      <c r="B863" s="1"/>
      <c r="C863" s="1"/>
      <c r="D863" s="1"/>
      <c r="E863" s="24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 x14ac:dyDescent="0.25">
      <c r="A864" s="1"/>
      <c r="B864" s="1"/>
      <c r="C864" s="1"/>
      <c r="D864" s="1"/>
      <c r="E864" s="24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 x14ac:dyDescent="0.25">
      <c r="A865" s="1"/>
      <c r="B865" s="1"/>
      <c r="C865" s="1"/>
      <c r="D865" s="1"/>
      <c r="E865" s="24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 x14ac:dyDescent="0.25">
      <c r="A866" s="1"/>
      <c r="B866" s="1"/>
      <c r="C866" s="1"/>
      <c r="D866" s="1"/>
      <c r="E866" s="24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 x14ac:dyDescent="0.25">
      <c r="A867" s="1"/>
      <c r="B867" s="1"/>
      <c r="C867" s="1"/>
      <c r="D867" s="1"/>
      <c r="E867" s="24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 x14ac:dyDescent="0.25">
      <c r="A868" s="1"/>
      <c r="B868" s="1"/>
      <c r="C868" s="1"/>
      <c r="D868" s="1"/>
      <c r="E868" s="24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 x14ac:dyDescent="0.25">
      <c r="A869" s="1"/>
      <c r="B869" s="1"/>
      <c r="C869" s="1"/>
      <c r="D869" s="1"/>
      <c r="E869" s="24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 x14ac:dyDescent="0.25">
      <c r="A870" s="1"/>
      <c r="B870" s="1"/>
      <c r="C870" s="1"/>
      <c r="D870" s="1"/>
      <c r="E870" s="24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 x14ac:dyDescent="0.25">
      <c r="A871" s="1"/>
      <c r="B871" s="1"/>
      <c r="C871" s="1"/>
      <c r="D871" s="1"/>
      <c r="E871" s="24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 x14ac:dyDescent="0.25">
      <c r="A872" s="1"/>
      <c r="B872" s="1"/>
      <c r="C872" s="1"/>
      <c r="D872" s="1"/>
      <c r="E872" s="24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 x14ac:dyDescent="0.25">
      <c r="A873" s="1"/>
      <c r="B873" s="1"/>
      <c r="C873" s="1"/>
      <c r="D873" s="1"/>
      <c r="E873" s="24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 x14ac:dyDescent="0.25">
      <c r="A874" s="1"/>
      <c r="B874" s="1"/>
      <c r="C874" s="1"/>
      <c r="D874" s="1"/>
      <c r="E874" s="24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 x14ac:dyDescent="0.25">
      <c r="A875" s="1"/>
      <c r="B875" s="1"/>
      <c r="C875" s="1"/>
      <c r="D875" s="1"/>
      <c r="E875" s="24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 x14ac:dyDescent="0.25">
      <c r="A876" s="1"/>
      <c r="B876" s="1"/>
      <c r="C876" s="1"/>
      <c r="D876" s="1"/>
      <c r="E876" s="24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 x14ac:dyDescent="0.25">
      <c r="A877" s="1"/>
      <c r="B877" s="1"/>
      <c r="C877" s="1"/>
      <c r="D877" s="1"/>
      <c r="E877" s="24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 x14ac:dyDescent="0.25">
      <c r="A878" s="1"/>
      <c r="B878" s="1"/>
      <c r="C878" s="1"/>
      <c r="D878" s="1"/>
      <c r="E878" s="24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 x14ac:dyDescent="0.25">
      <c r="A879" s="1"/>
      <c r="B879" s="1"/>
      <c r="C879" s="1"/>
      <c r="D879" s="1"/>
      <c r="E879" s="24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 x14ac:dyDescent="0.25">
      <c r="A880" s="1"/>
      <c r="B880" s="1"/>
      <c r="C880" s="1"/>
      <c r="D880" s="1"/>
      <c r="E880" s="24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 x14ac:dyDescent="0.25">
      <c r="A881" s="1"/>
      <c r="B881" s="1"/>
      <c r="C881" s="1"/>
      <c r="D881" s="1"/>
      <c r="E881" s="24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 x14ac:dyDescent="0.25">
      <c r="A882" s="1"/>
      <c r="B882" s="1"/>
      <c r="C882" s="1"/>
      <c r="D882" s="1"/>
      <c r="E882" s="24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 x14ac:dyDescent="0.25">
      <c r="A883" s="1"/>
      <c r="B883" s="1"/>
      <c r="C883" s="1"/>
      <c r="D883" s="1"/>
      <c r="E883" s="24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 x14ac:dyDescent="0.25">
      <c r="A884" s="1"/>
      <c r="B884" s="1"/>
      <c r="C884" s="1"/>
      <c r="D884" s="1"/>
      <c r="E884" s="24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 x14ac:dyDescent="0.25">
      <c r="A885" s="1"/>
      <c r="B885" s="1"/>
      <c r="C885" s="1"/>
      <c r="D885" s="1"/>
      <c r="E885" s="24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 x14ac:dyDescent="0.25">
      <c r="A886" s="1"/>
      <c r="B886" s="1"/>
      <c r="C886" s="1"/>
      <c r="D886" s="1"/>
      <c r="E886" s="24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 x14ac:dyDescent="0.25">
      <c r="A887" s="1"/>
      <c r="B887" s="1"/>
      <c r="C887" s="1"/>
      <c r="D887" s="1"/>
      <c r="E887" s="24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 x14ac:dyDescent="0.25">
      <c r="A888" s="1"/>
      <c r="B888" s="1"/>
      <c r="C888" s="1"/>
      <c r="D888" s="1"/>
      <c r="E888" s="24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 x14ac:dyDescent="0.25">
      <c r="A889" s="1"/>
      <c r="B889" s="1"/>
      <c r="C889" s="1"/>
      <c r="D889" s="1"/>
      <c r="E889" s="24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 x14ac:dyDescent="0.25">
      <c r="A890" s="1"/>
      <c r="B890" s="1"/>
      <c r="C890" s="1"/>
      <c r="D890" s="1"/>
      <c r="E890" s="24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 x14ac:dyDescent="0.25">
      <c r="A891" s="1"/>
      <c r="B891" s="1"/>
      <c r="C891" s="1"/>
      <c r="D891" s="1"/>
      <c r="E891" s="24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 x14ac:dyDescent="0.25">
      <c r="A892" s="1"/>
      <c r="B892" s="1"/>
      <c r="C892" s="1"/>
      <c r="D892" s="1"/>
      <c r="E892" s="24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 x14ac:dyDescent="0.25">
      <c r="A893" s="1"/>
      <c r="B893" s="1"/>
      <c r="C893" s="1"/>
      <c r="D893" s="1"/>
      <c r="E893" s="24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 x14ac:dyDescent="0.25">
      <c r="A894" s="1"/>
      <c r="B894" s="1"/>
      <c r="C894" s="1"/>
      <c r="D894" s="1"/>
      <c r="E894" s="24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 x14ac:dyDescent="0.25">
      <c r="A895" s="1"/>
      <c r="B895" s="1"/>
      <c r="C895" s="1"/>
      <c r="D895" s="1"/>
      <c r="E895" s="24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 x14ac:dyDescent="0.25">
      <c r="A896" s="1"/>
      <c r="B896" s="1"/>
      <c r="C896" s="1"/>
      <c r="D896" s="1"/>
      <c r="E896" s="24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 x14ac:dyDescent="0.25">
      <c r="A897" s="1"/>
      <c r="B897" s="1"/>
      <c r="C897" s="1"/>
      <c r="D897" s="1"/>
      <c r="E897" s="24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 x14ac:dyDescent="0.25">
      <c r="A898" s="1"/>
      <c r="B898" s="1"/>
      <c r="C898" s="1"/>
      <c r="D898" s="1"/>
      <c r="E898" s="24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 x14ac:dyDescent="0.25">
      <c r="A899" s="1"/>
      <c r="B899" s="1"/>
      <c r="C899" s="1"/>
      <c r="D899" s="1"/>
      <c r="E899" s="24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 x14ac:dyDescent="0.25">
      <c r="A900" s="1"/>
      <c r="B900" s="1"/>
      <c r="C900" s="1"/>
      <c r="D900" s="1"/>
      <c r="E900" s="24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 x14ac:dyDescent="0.25">
      <c r="A901" s="1"/>
      <c r="B901" s="1"/>
      <c r="C901" s="1"/>
      <c r="D901" s="1"/>
      <c r="E901" s="24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 x14ac:dyDescent="0.25">
      <c r="A902" s="1"/>
      <c r="B902" s="1"/>
      <c r="C902" s="1"/>
      <c r="D902" s="1"/>
      <c r="E902" s="24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 x14ac:dyDescent="0.25">
      <c r="A903" s="1"/>
      <c r="B903" s="1"/>
      <c r="C903" s="1"/>
      <c r="D903" s="1"/>
      <c r="E903" s="24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 x14ac:dyDescent="0.25">
      <c r="A904" s="1"/>
      <c r="B904" s="1"/>
      <c r="C904" s="1"/>
      <c r="D904" s="1"/>
      <c r="E904" s="24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 x14ac:dyDescent="0.25">
      <c r="A905" s="1"/>
      <c r="B905" s="1"/>
      <c r="C905" s="1"/>
      <c r="D905" s="1"/>
      <c r="E905" s="24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 x14ac:dyDescent="0.25">
      <c r="A906" s="1"/>
      <c r="B906" s="1"/>
      <c r="C906" s="1"/>
      <c r="D906" s="1"/>
      <c r="E906" s="24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 x14ac:dyDescent="0.25">
      <c r="A907" s="1"/>
      <c r="B907" s="1"/>
      <c r="C907" s="1"/>
      <c r="D907" s="1"/>
      <c r="E907" s="24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 x14ac:dyDescent="0.25">
      <c r="A908" s="1"/>
      <c r="B908" s="1"/>
      <c r="C908" s="1"/>
      <c r="D908" s="1"/>
      <c r="E908" s="24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 x14ac:dyDescent="0.25">
      <c r="A909" s="1"/>
      <c r="B909" s="1"/>
      <c r="C909" s="1"/>
      <c r="D909" s="1"/>
      <c r="E909" s="24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 x14ac:dyDescent="0.25">
      <c r="A910" s="1"/>
      <c r="B910" s="1"/>
      <c r="C910" s="1"/>
      <c r="D910" s="1"/>
      <c r="E910" s="24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 x14ac:dyDescent="0.25">
      <c r="A911" s="1"/>
      <c r="B911" s="1"/>
      <c r="C911" s="1"/>
      <c r="D911" s="1"/>
      <c r="E911" s="24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 x14ac:dyDescent="0.25">
      <c r="A912" s="1"/>
      <c r="B912" s="1"/>
      <c r="C912" s="1"/>
      <c r="D912" s="1"/>
      <c r="E912" s="24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 x14ac:dyDescent="0.25">
      <c r="A913" s="1"/>
      <c r="B913" s="1"/>
      <c r="C913" s="1"/>
      <c r="D913" s="1"/>
      <c r="E913" s="24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 x14ac:dyDescent="0.25">
      <c r="A914" s="1"/>
      <c r="B914" s="1"/>
      <c r="C914" s="1"/>
      <c r="D914" s="1"/>
      <c r="E914" s="24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 x14ac:dyDescent="0.25">
      <c r="A915" s="1"/>
      <c r="B915" s="1"/>
      <c r="C915" s="1"/>
      <c r="D915" s="1"/>
      <c r="E915" s="24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 x14ac:dyDescent="0.25">
      <c r="A916" s="1"/>
      <c r="B916" s="1"/>
      <c r="C916" s="1"/>
      <c r="D916" s="1"/>
      <c r="E916" s="24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 x14ac:dyDescent="0.25">
      <c r="A917" s="1"/>
      <c r="B917" s="1"/>
      <c r="C917" s="1"/>
      <c r="D917" s="1"/>
      <c r="E917" s="24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 x14ac:dyDescent="0.25">
      <c r="A918" s="1"/>
      <c r="B918" s="1"/>
      <c r="C918" s="1"/>
      <c r="D918" s="1"/>
      <c r="E918" s="24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 x14ac:dyDescent="0.25">
      <c r="A919" s="1"/>
      <c r="B919" s="1"/>
      <c r="C919" s="1"/>
      <c r="D919" s="1"/>
      <c r="E919" s="24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 x14ac:dyDescent="0.25">
      <c r="A920" s="1"/>
      <c r="B920" s="1"/>
      <c r="C920" s="1"/>
      <c r="D920" s="1"/>
      <c r="E920" s="24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 x14ac:dyDescent="0.25">
      <c r="A921" s="1"/>
      <c r="B921" s="1"/>
      <c r="C921" s="1"/>
      <c r="D921" s="1"/>
      <c r="E921" s="24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 x14ac:dyDescent="0.25">
      <c r="A922" s="1"/>
      <c r="B922" s="1"/>
      <c r="C922" s="1"/>
      <c r="D922" s="1"/>
      <c r="E922" s="24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 x14ac:dyDescent="0.25">
      <c r="A923" s="1"/>
      <c r="B923" s="1"/>
      <c r="C923" s="1"/>
      <c r="D923" s="1"/>
      <c r="E923" s="24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 x14ac:dyDescent="0.25">
      <c r="A924" s="1"/>
      <c r="B924" s="1"/>
      <c r="C924" s="1"/>
      <c r="D924" s="1"/>
      <c r="E924" s="24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 x14ac:dyDescent="0.25">
      <c r="A925" s="1"/>
      <c r="B925" s="1"/>
      <c r="C925" s="1"/>
      <c r="D925" s="1"/>
      <c r="E925" s="24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 x14ac:dyDescent="0.25">
      <c r="A926" s="1"/>
      <c r="B926" s="1"/>
      <c r="C926" s="1"/>
      <c r="D926" s="1"/>
      <c r="E926" s="24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 x14ac:dyDescent="0.25">
      <c r="A927" s="1"/>
      <c r="B927" s="1"/>
      <c r="C927" s="1"/>
      <c r="D927" s="1"/>
      <c r="E927" s="24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 x14ac:dyDescent="0.25">
      <c r="A928" s="1"/>
      <c r="B928" s="1"/>
      <c r="C928" s="1"/>
      <c r="D928" s="1"/>
      <c r="E928" s="24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 x14ac:dyDescent="0.25">
      <c r="A929" s="1"/>
      <c r="B929" s="1"/>
      <c r="C929" s="1"/>
      <c r="D929" s="1"/>
      <c r="E929" s="24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 x14ac:dyDescent="0.25">
      <c r="A930" s="1"/>
      <c r="B930" s="1"/>
      <c r="C930" s="1"/>
      <c r="D930" s="1"/>
      <c r="E930" s="24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 x14ac:dyDescent="0.25">
      <c r="A931" s="1"/>
      <c r="B931" s="1"/>
      <c r="C931" s="1"/>
      <c r="D931" s="1"/>
      <c r="E931" s="24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 x14ac:dyDescent="0.25">
      <c r="A932" s="1"/>
      <c r="B932" s="1"/>
      <c r="C932" s="1"/>
      <c r="D932" s="1"/>
      <c r="E932" s="24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 x14ac:dyDescent="0.25">
      <c r="A933" s="1"/>
      <c r="B933" s="1"/>
      <c r="C933" s="1"/>
      <c r="D933" s="1"/>
      <c r="E933" s="24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 x14ac:dyDescent="0.25">
      <c r="A934" s="1"/>
      <c r="B934" s="1"/>
      <c r="C934" s="1"/>
      <c r="D934" s="1"/>
      <c r="E934" s="24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 x14ac:dyDescent="0.25">
      <c r="A935" s="1"/>
      <c r="B935" s="1"/>
      <c r="C935" s="1"/>
      <c r="D935" s="1"/>
      <c r="E935" s="24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 x14ac:dyDescent="0.25">
      <c r="A936" s="1"/>
      <c r="B936" s="1"/>
      <c r="C936" s="1"/>
      <c r="D936" s="1"/>
      <c r="E936" s="24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 x14ac:dyDescent="0.25">
      <c r="A937" s="1"/>
      <c r="B937" s="1"/>
      <c r="C937" s="1"/>
      <c r="D937" s="1"/>
      <c r="E937" s="24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 x14ac:dyDescent="0.25">
      <c r="A938" s="1"/>
      <c r="B938" s="1"/>
      <c r="C938" s="1"/>
      <c r="D938" s="1"/>
      <c r="E938" s="24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 x14ac:dyDescent="0.25">
      <c r="A939" s="1"/>
      <c r="B939" s="1"/>
      <c r="C939" s="1"/>
      <c r="D939" s="1"/>
      <c r="E939" s="24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 x14ac:dyDescent="0.25">
      <c r="A940" s="1"/>
      <c r="B940" s="1"/>
      <c r="C940" s="1"/>
      <c r="D940" s="1"/>
      <c r="E940" s="24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 x14ac:dyDescent="0.25">
      <c r="A941" s="1"/>
      <c r="B941" s="1"/>
      <c r="C941" s="1"/>
      <c r="D941" s="1"/>
      <c r="E941" s="24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 x14ac:dyDescent="0.25">
      <c r="A942" s="1"/>
      <c r="B942" s="1"/>
      <c r="C942" s="1"/>
      <c r="D942" s="1"/>
      <c r="E942" s="24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 x14ac:dyDescent="0.25">
      <c r="A943" s="1"/>
      <c r="B943" s="1"/>
      <c r="C943" s="1"/>
      <c r="D943" s="1"/>
      <c r="E943" s="24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 x14ac:dyDescent="0.25">
      <c r="A944" s="1"/>
      <c r="B944" s="1"/>
      <c r="C944" s="1"/>
      <c r="D944" s="1"/>
      <c r="E944" s="24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 x14ac:dyDescent="0.25">
      <c r="A945" s="1"/>
      <c r="B945" s="1"/>
      <c r="C945" s="1"/>
      <c r="D945" s="1"/>
      <c r="E945" s="24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 x14ac:dyDescent="0.25">
      <c r="A946" s="1"/>
      <c r="B946" s="1"/>
      <c r="C946" s="1"/>
      <c r="D946" s="1"/>
      <c r="E946" s="24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 x14ac:dyDescent="0.25">
      <c r="A947" s="1"/>
      <c r="B947" s="1"/>
      <c r="C947" s="1"/>
      <c r="D947" s="1"/>
      <c r="E947" s="24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 x14ac:dyDescent="0.25">
      <c r="A948" s="1"/>
      <c r="B948" s="1"/>
      <c r="C948" s="1"/>
      <c r="D948" s="1"/>
      <c r="E948" s="24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 x14ac:dyDescent="0.25">
      <c r="A949" s="1"/>
      <c r="B949" s="1"/>
      <c r="C949" s="1"/>
      <c r="D949" s="1"/>
      <c r="E949" s="24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 x14ac:dyDescent="0.25">
      <c r="A950" s="1"/>
      <c r="B950" s="1"/>
      <c r="C950" s="1"/>
      <c r="D950" s="1"/>
      <c r="E950" s="24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 x14ac:dyDescent="0.25">
      <c r="A951" s="1"/>
      <c r="B951" s="1"/>
      <c r="C951" s="1"/>
      <c r="D951" s="1"/>
      <c r="E951" s="24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 x14ac:dyDescent="0.25">
      <c r="A952" s="1"/>
      <c r="B952" s="1"/>
      <c r="C952" s="1"/>
      <c r="D952" s="1"/>
      <c r="E952" s="24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 x14ac:dyDescent="0.25">
      <c r="A953" s="1"/>
      <c r="B953" s="1"/>
      <c r="C953" s="1"/>
      <c r="D953" s="1"/>
      <c r="E953" s="24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 x14ac:dyDescent="0.25">
      <c r="A954" s="1"/>
      <c r="B954" s="1"/>
      <c r="C954" s="1"/>
      <c r="D954" s="1"/>
      <c r="E954" s="24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 x14ac:dyDescent="0.25">
      <c r="A955" s="1"/>
      <c r="B955" s="1"/>
      <c r="C955" s="1"/>
      <c r="D955" s="1"/>
      <c r="E955" s="24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 x14ac:dyDescent="0.25">
      <c r="A956" s="1"/>
      <c r="B956" s="1"/>
      <c r="C956" s="1"/>
      <c r="D956" s="1"/>
      <c r="E956" s="24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 x14ac:dyDescent="0.25">
      <c r="A957" s="1"/>
      <c r="B957" s="1"/>
      <c r="C957" s="1"/>
      <c r="D957" s="1"/>
      <c r="E957" s="24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 x14ac:dyDescent="0.25">
      <c r="A958" s="1"/>
      <c r="B958" s="1"/>
      <c r="C958" s="1"/>
      <c r="D958" s="1"/>
      <c r="E958" s="24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 x14ac:dyDescent="0.25">
      <c r="A959" s="1"/>
      <c r="B959" s="1"/>
      <c r="C959" s="1"/>
      <c r="D959" s="1"/>
      <c r="E959" s="24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 x14ac:dyDescent="0.25">
      <c r="A960" s="1"/>
      <c r="B960" s="1"/>
      <c r="C960" s="1"/>
      <c r="D960" s="1"/>
      <c r="E960" s="24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 x14ac:dyDescent="0.25">
      <c r="A961" s="1"/>
      <c r="B961" s="1"/>
      <c r="C961" s="1"/>
      <c r="D961" s="1"/>
      <c r="E961" s="24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 x14ac:dyDescent="0.25">
      <c r="A962" s="1"/>
      <c r="B962" s="1"/>
      <c r="C962" s="1"/>
      <c r="D962" s="1"/>
      <c r="E962" s="24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 x14ac:dyDescent="0.25">
      <c r="A963" s="1"/>
      <c r="B963" s="1"/>
      <c r="C963" s="1"/>
      <c r="D963" s="1"/>
      <c r="E963" s="24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 x14ac:dyDescent="0.25">
      <c r="A964" s="1"/>
      <c r="B964" s="1"/>
      <c r="C964" s="1"/>
      <c r="D964" s="1"/>
      <c r="E964" s="24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 x14ac:dyDescent="0.25">
      <c r="A965" s="1"/>
      <c r="B965" s="1"/>
      <c r="C965" s="1"/>
      <c r="D965" s="1"/>
      <c r="E965" s="24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 x14ac:dyDescent="0.25">
      <c r="A966" s="1"/>
      <c r="B966" s="1"/>
      <c r="C966" s="1"/>
      <c r="D966" s="1"/>
      <c r="E966" s="24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 x14ac:dyDescent="0.25">
      <c r="A967" s="1"/>
      <c r="B967" s="1"/>
      <c r="C967" s="1"/>
      <c r="D967" s="1"/>
      <c r="E967" s="24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 x14ac:dyDescent="0.25">
      <c r="A968" s="1"/>
      <c r="B968" s="1"/>
      <c r="C968" s="1"/>
      <c r="D968" s="1"/>
      <c r="E968" s="24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 x14ac:dyDescent="0.25">
      <c r="A969" s="1"/>
      <c r="B969" s="1"/>
      <c r="C969" s="1"/>
      <c r="D969" s="1"/>
      <c r="E969" s="24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 x14ac:dyDescent="0.25">
      <c r="A970" s="1"/>
      <c r="B970" s="1"/>
      <c r="C970" s="1"/>
      <c r="D970" s="1"/>
      <c r="E970" s="24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 x14ac:dyDescent="0.25">
      <c r="A971" s="1"/>
      <c r="B971" s="1"/>
      <c r="C971" s="1"/>
      <c r="D971" s="1"/>
      <c r="E971" s="24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 x14ac:dyDescent="0.25">
      <c r="A972" s="1"/>
      <c r="B972" s="1"/>
      <c r="C972" s="1"/>
      <c r="D972" s="1"/>
      <c r="E972" s="24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 x14ac:dyDescent="0.25">
      <c r="A973" s="1"/>
      <c r="B973" s="1"/>
      <c r="C973" s="1"/>
      <c r="D973" s="1"/>
      <c r="E973" s="24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 x14ac:dyDescent="0.25">
      <c r="A974" s="1"/>
      <c r="B974" s="1"/>
      <c r="C974" s="1"/>
      <c r="D974" s="1"/>
      <c r="E974" s="24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 x14ac:dyDescent="0.25">
      <c r="A975" s="1"/>
      <c r="B975" s="1"/>
      <c r="C975" s="1"/>
      <c r="D975" s="1"/>
      <c r="E975" s="24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 x14ac:dyDescent="0.25">
      <c r="A976" s="1"/>
      <c r="B976" s="1"/>
      <c r="C976" s="1"/>
      <c r="D976" s="1"/>
      <c r="E976" s="24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 x14ac:dyDescent="0.25">
      <c r="A977" s="1"/>
      <c r="B977" s="1"/>
      <c r="C977" s="1"/>
      <c r="D977" s="1"/>
      <c r="E977" s="24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 x14ac:dyDescent="0.25">
      <c r="A978" s="1"/>
      <c r="B978" s="1"/>
      <c r="C978" s="1"/>
      <c r="D978" s="1"/>
      <c r="E978" s="24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 x14ac:dyDescent="0.25">
      <c r="A979" s="1"/>
      <c r="B979" s="1"/>
      <c r="C979" s="1"/>
      <c r="D979" s="1"/>
      <c r="E979" s="24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 x14ac:dyDescent="0.25">
      <c r="A980" s="1"/>
      <c r="B980" s="1"/>
      <c r="C980" s="1"/>
      <c r="D980" s="1"/>
      <c r="E980" s="24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 x14ac:dyDescent="0.25">
      <c r="A981" s="1"/>
      <c r="B981" s="1"/>
      <c r="C981" s="1"/>
      <c r="D981" s="1"/>
      <c r="E981" s="24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 x14ac:dyDescent="0.25">
      <c r="A982" s="1"/>
      <c r="B982" s="1"/>
      <c r="C982" s="1"/>
      <c r="D982" s="1"/>
      <c r="E982" s="24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 x14ac:dyDescent="0.25">
      <c r="A983" s="1"/>
      <c r="B983" s="1"/>
      <c r="C983" s="1"/>
      <c r="D983" s="1"/>
      <c r="E983" s="24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 x14ac:dyDescent="0.25">
      <c r="A984" s="1"/>
      <c r="B984" s="1"/>
      <c r="C984" s="1"/>
      <c r="D984" s="1"/>
      <c r="E984" s="24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 x14ac:dyDescent="0.25">
      <c r="A985" s="1"/>
      <c r="B985" s="1"/>
      <c r="C985" s="1"/>
      <c r="D985" s="1"/>
      <c r="E985" s="24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 x14ac:dyDescent="0.25">
      <c r="A986" s="1"/>
      <c r="B986" s="1"/>
      <c r="C986" s="1"/>
      <c r="D986" s="1"/>
      <c r="E986" s="24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 x14ac:dyDescent="0.25">
      <c r="A987" s="1"/>
      <c r="B987" s="1"/>
      <c r="C987" s="1"/>
      <c r="D987" s="1"/>
      <c r="E987" s="24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 x14ac:dyDescent="0.25">
      <c r="A988" s="1"/>
      <c r="B988" s="1"/>
      <c r="C988" s="1"/>
      <c r="D988" s="1"/>
      <c r="E988" s="24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 x14ac:dyDescent="0.25">
      <c r="A989" s="1"/>
      <c r="B989" s="1"/>
      <c r="C989" s="1"/>
      <c r="D989" s="1"/>
      <c r="E989" s="24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 x14ac:dyDescent="0.25">
      <c r="A990" s="1"/>
      <c r="B990" s="1"/>
      <c r="C990" s="1"/>
      <c r="D990" s="1"/>
      <c r="E990" s="24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 x14ac:dyDescent="0.25">
      <c r="A991" s="1"/>
      <c r="B991" s="1"/>
      <c r="C991" s="1"/>
      <c r="D991" s="1"/>
      <c r="E991" s="24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5.75" customHeight="1" x14ac:dyDescent="0.25">
      <c r="A992" s="1"/>
      <c r="B992" s="1"/>
      <c r="C992" s="1"/>
      <c r="D992" s="1"/>
      <c r="E992" s="24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5.75" customHeight="1" x14ac:dyDescent="0.25">
      <c r="A993" s="1"/>
      <c r="B993" s="1"/>
      <c r="C993" s="1"/>
      <c r="D993" s="1"/>
      <c r="E993" s="24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5.75" customHeight="1" x14ac:dyDescent="0.25">
      <c r="A994" s="1"/>
      <c r="B994" s="1"/>
      <c r="C994" s="1"/>
      <c r="D994" s="1"/>
      <c r="E994" s="24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5.75" customHeight="1" x14ac:dyDescent="0.25">
      <c r="A995" s="1"/>
      <c r="B995" s="1"/>
      <c r="C995" s="1"/>
      <c r="D995" s="1"/>
      <c r="E995" s="24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5.75" customHeight="1" x14ac:dyDescent="0.25">
      <c r="A996" s="1"/>
      <c r="B996" s="1"/>
      <c r="C996" s="1"/>
      <c r="D996" s="1"/>
      <c r="E996" s="24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5.75" customHeight="1" x14ac:dyDescent="0.25">
      <c r="A997" s="1"/>
      <c r="B997" s="1"/>
      <c r="C997" s="1"/>
      <c r="D997" s="1"/>
      <c r="E997" s="24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5.75" customHeight="1" x14ac:dyDescent="0.25">
      <c r="A998" s="1"/>
      <c r="B998" s="1"/>
      <c r="C998" s="1"/>
      <c r="D998" s="1"/>
      <c r="E998" s="245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5.75" customHeight="1" x14ac:dyDescent="0.25">
      <c r="A999" s="1"/>
      <c r="B999" s="1"/>
      <c r="C999" s="1"/>
      <c r="D999" s="1"/>
      <c r="E999" s="245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5.75" customHeight="1" x14ac:dyDescent="0.25">
      <c r="A1000" s="1"/>
      <c r="B1000" s="1"/>
      <c r="C1000" s="1"/>
      <c r="D1000" s="1"/>
      <c r="E1000" s="245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mergeCells count="1">
    <mergeCell ref="B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5246E-EBFB-4A6D-9385-19DC4B9B7A60}">
  <sheetPr>
    <tabColor rgb="FFFF0000"/>
  </sheetPr>
  <dimension ref="A1:B990"/>
  <sheetViews>
    <sheetView workbookViewId="0">
      <selection activeCell="A29" sqref="A29"/>
    </sheetView>
  </sheetViews>
  <sheetFormatPr defaultRowHeight="12.5" x14ac:dyDescent="0.25"/>
  <cols>
    <col min="1" max="1" width="41.6328125" bestFit="1" customWidth="1"/>
    <col min="2" max="2" width="17.453125" bestFit="1" customWidth="1"/>
  </cols>
  <sheetData>
    <row r="1" spans="1:2" x14ac:dyDescent="0.25">
      <c r="A1" s="188"/>
      <c r="B1" s="188"/>
    </row>
    <row r="2" spans="1:2" x14ac:dyDescent="0.25">
      <c r="A2" s="188"/>
      <c r="B2" s="355" t="s">
        <v>1254</v>
      </c>
    </row>
    <row r="3" spans="1:2" x14ac:dyDescent="0.25">
      <c r="A3" s="188"/>
      <c r="B3" s="356">
        <v>45107</v>
      </c>
    </row>
    <row r="4" spans="1:2" x14ac:dyDescent="0.25">
      <c r="A4" s="357" t="s">
        <v>1255</v>
      </c>
      <c r="B4" s="188"/>
    </row>
    <row r="5" spans="1:2" x14ac:dyDescent="0.25">
      <c r="A5" s="188" t="s">
        <v>1256</v>
      </c>
      <c r="B5" s="354">
        <v>4060</v>
      </c>
    </row>
    <row r="6" spans="1:2" x14ac:dyDescent="0.25">
      <c r="A6" s="188" t="s">
        <v>1257</v>
      </c>
      <c r="B6" s="354">
        <v>48000</v>
      </c>
    </row>
    <row r="7" spans="1:2" x14ac:dyDescent="0.25">
      <c r="A7" s="188" t="s">
        <v>1258</v>
      </c>
      <c r="B7" s="354">
        <v>78978241.980000004</v>
      </c>
    </row>
    <row r="8" spans="1:2" x14ac:dyDescent="0.25">
      <c r="A8" s="188" t="s">
        <v>1259</v>
      </c>
      <c r="B8" s="188">
        <v>979.07</v>
      </c>
    </row>
    <row r="9" spans="1:2" x14ac:dyDescent="0.25">
      <c r="A9" s="188" t="s">
        <v>1260</v>
      </c>
      <c r="B9" s="354">
        <v>4600510.28</v>
      </c>
    </row>
    <row r="10" spans="1:2" x14ac:dyDescent="0.25">
      <c r="A10" s="188" t="s">
        <v>1261</v>
      </c>
      <c r="B10" s="188" t="s">
        <v>1262</v>
      </c>
    </row>
    <row r="11" spans="1:2" x14ac:dyDescent="0.25">
      <c r="A11" s="188" t="s">
        <v>1263</v>
      </c>
      <c r="B11" s="354">
        <v>5244206.59</v>
      </c>
    </row>
    <row r="12" spans="1:2" ht="13" thickBot="1" x14ac:dyDescent="0.3">
      <c r="A12" s="358" t="s">
        <v>1264</v>
      </c>
      <c r="B12" s="359">
        <f>+SUM(B5:B11)</f>
        <v>88875997.920000002</v>
      </c>
    </row>
    <row r="13" spans="1:2" ht="13" thickTop="1" x14ac:dyDescent="0.25">
      <c r="A13" s="188"/>
      <c r="B13" s="354"/>
    </row>
    <row r="14" spans="1:2" x14ac:dyDescent="0.25">
      <c r="A14" s="357" t="s">
        <v>1265</v>
      </c>
      <c r="B14" s="188"/>
    </row>
    <row r="15" spans="1:2" x14ac:dyDescent="0.25">
      <c r="A15" s="188" t="s">
        <v>1266</v>
      </c>
      <c r="B15" s="354">
        <v>8873168.5600000005</v>
      </c>
    </row>
    <row r="16" spans="1:2" ht="13" thickBot="1" x14ac:dyDescent="0.3">
      <c r="A16" s="358" t="s">
        <v>1264</v>
      </c>
      <c r="B16" s="359">
        <f>+B15</f>
        <v>8873168.5600000005</v>
      </c>
    </row>
    <row r="17" spans="1:2" ht="13" thickTop="1" x14ac:dyDescent="0.25">
      <c r="A17" s="188"/>
      <c r="B17" s="188"/>
    </row>
    <row r="18" spans="1:2" x14ac:dyDescent="0.25">
      <c r="A18" s="357" t="s">
        <v>1267</v>
      </c>
      <c r="B18" s="188"/>
    </row>
    <row r="19" spans="1:2" x14ac:dyDescent="0.25">
      <c r="A19" s="188" t="s">
        <v>1268</v>
      </c>
      <c r="B19" s="354">
        <v>141000</v>
      </c>
    </row>
    <row r="20" spans="1:2" x14ac:dyDescent="0.25">
      <c r="A20" s="188" t="s">
        <v>1269</v>
      </c>
      <c r="B20" s="354">
        <v>6000</v>
      </c>
    </row>
    <row r="21" spans="1:2" x14ac:dyDescent="0.25">
      <c r="A21" s="188" t="s">
        <v>1270</v>
      </c>
      <c r="B21" s="354">
        <v>115533.8</v>
      </c>
    </row>
    <row r="22" spans="1:2" x14ac:dyDescent="0.25">
      <c r="A22" s="188" t="s">
        <v>1271</v>
      </c>
      <c r="B22" s="354">
        <v>3102706.8</v>
      </c>
    </row>
    <row r="23" spans="1:2" x14ac:dyDescent="0.25">
      <c r="A23" s="188" t="s">
        <v>1272</v>
      </c>
      <c r="B23" s="354">
        <v>15041989.59</v>
      </c>
    </row>
    <row r="24" spans="1:2" x14ac:dyDescent="0.25">
      <c r="A24" s="188" t="s">
        <v>1273</v>
      </c>
      <c r="B24" s="354">
        <v>2663919.08</v>
      </c>
    </row>
    <row r="25" spans="1:2" x14ac:dyDescent="0.25">
      <c r="A25" s="188" t="s">
        <v>1274</v>
      </c>
      <c r="B25" s="188"/>
    </row>
    <row r="26" spans="1:2" ht="13" thickBot="1" x14ac:dyDescent="0.3">
      <c r="A26" s="358" t="s">
        <v>1264</v>
      </c>
      <c r="B26" s="359">
        <v>21071149.27</v>
      </c>
    </row>
    <row r="27" spans="1:2" ht="13" thickTop="1" x14ac:dyDescent="0.25">
      <c r="A27" s="188"/>
      <c r="B27" s="188"/>
    </row>
    <row r="28" spans="1:2" x14ac:dyDescent="0.25">
      <c r="A28" s="188" t="s">
        <v>1275</v>
      </c>
      <c r="B28" s="188"/>
    </row>
    <row r="29" spans="1:2" x14ac:dyDescent="0.25">
      <c r="A29" s="188" t="s">
        <v>1316</v>
      </c>
      <c r="B29" s="354">
        <v>84864264.430000007</v>
      </c>
    </row>
    <row r="30" spans="1:2" ht="13" thickBot="1" x14ac:dyDescent="0.3">
      <c r="A30" s="358" t="s">
        <v>1264</v>
      </c>
      <c r="B30" s="359">
        <v>84864264.430000007</v>
      </c>
    </row>
    <row r="31" spans="1:2" ht="13" thickTop="1" x14ac:dyDescent="0.25">
      <c r="A31" s="188"/>
      <c r="B31" s="188"/>
    </row>
    <row r="32" spans="1:2" x14ac:dyDescent="0.25">
      <c r="A32" s="357" t="s">
        <v>1277</v>
      </c>
      <c r="B32" s="188"/>
    </row>
    <row r="33" spans="1:2" x14ac:dyDescent="0.25">
      <c r="A33" s="188" t="s">
        <v>1278</v>
      </c>
      <c r="B33" s="354">
        <v>39455187.810000002</v>
      </c>
    </row>
    <row r="34" spans="1:2" ht="13" thickBot="1" x14ac:dyDescent="0.3">
      <c r="A34" s="358" t="s">
        <v>1264</v>
      </c>
      <c r="B34" s="359">
        <v>39455187.810000002</v>
      </c>
    </row>
    <row r="35" spans="1:2" ht="13" thickTop="1" x14ac:dyDescent="0.25">
      <c r="A35" s="188"/>
      <c r="B35" s="188"/>
    </row>
    <row r="36" spans="1:2" x14ac:dyDescent="0.25">
      <c r="A36" s="357" t="s">
        <v>1279</v>
      </c>
      <c r="B36" s="188"/>
    </row>
    <row r="37" spans="1:2" x14ac:dyDescent="0.25">
      <c r="A37" s="188" t="s">
        <v>1280</v>
      </c>
      <c r="B37" s="354">
        <v>-30943547.390000001</v>
      </c>
    </row>
    <row r="38" spans="1:2" x14ac:dyDescent="0.25">
      <c r="A38" s="188" t="s">
        <v>1281</v>
      </c>
      <c r="B38" s="354">
        <v>-1332039.97</v>
      </c>
    </row>
    <row r="39" spans="1:2" x14ac:dyDescent="0.25">
      <c r="A39" s="188" t="s">
        <v>1282</v>
      </c>
      <c r="B39" s="354">
        <v>-644984.62</v>
      </c>
    </row>
    <row r="40" spans="1:2" x14ac:dyDescent="0.25">
      <c r="A40" s="188" t="s">
        <v>1283</v>
      </c>
      <c r="B40" s="354">
        <v>-41765111.899999999</v>
      </c>
    </row>
    <row r="41" spans="1:2" ht="13" thickBot="1" x14ac:dyDescent="0.3">
      <c r="A41" s="358" t="s">
        <v>1264</v>
      </c>
      <c r="B41" s="359">
        <v>-74685683.879999995</v>
      </c>
    </row>
    <row r="42" spans="1:2" ht="13" thickTop="1" x14ac:dyDescent="0.25">
      <c r="A42" s="188"/>
      <c r="B42" s="188"/>
    </row>
    <row r="43" spans="1:2" x14ac:dyDescent="0.25">
      <c r="A43" s="357" t="s">
        <v>1284</v>
      </c>
      <c r="B43" s="188"/>
    </row>
    <row r="44" spans="1:2" x14ac:dyDescent="0.25">
      <c r="A44" s="188" t="s">
        <v>1285</v>
      </c>
      <c r="B44" s="354">
        <v>-1239808.0900000001</v>
      </c>
    </row>
    <row r="45" spans="1:2" x14ac:dyDescent="0.25">
      <c r="A45" s="188" t="s">
        <v>1286</v>
      </c>
      <c r="B45" s="354">
        <v>-760812.21</v>
      </c>
    </row>
    <row r="46" spans="1:2" x14ac:dyDescent="0.25">
      <c r="A46" s="188" t="s">
        <v>1287</v>
      </c>
      <c r="B46" s="354">
        <v>-1264346.6599999999</v>
      </c>
    </row>
    <row r="47" spans="1:2" x14ac:dyDescent="0.25">
      <c r="A47" s="188" t="s">
        <v>1288</v>
      </c>
      <c r="B47" s="354">
        <v>-1828600.54</v>
      </c>
    </row>
    <row r="48" spans="1:2" ht="13" thickBot="1" x14ac:dyDescent="0.3">
      <c r="A48" s="358" t="s">
        <v>1264</v>
      </c>
      <c r="B48" s="359">
        <v>-5093567.5</v>
      </c>
    </row>
    <row r="49" spans="1:2" ht="13" thickTop="1" x14ac:dyDescent="0.25">
      <c r="A49" s="188"/>
      <c r="B49" s="354"/>
    </row>
    <row r="50" spans="1:2" x14ac:dyDescent="0.25">
      <c r="A50" s="357" t="s">
        <v>1289</v>
      </c>
      <c r="B50" s="188"/>
    </row>
    <row r="51" spans="1:2" x14ac:dyDescent="0.25">
      <c r="A51" s="188" t="s">
        <v>1290</v>
      </c>
      <c r="B51" s="188" t="s">
        <v>1262</v>
      </c>
    </row>
    <row r="52" spans="1:2" x14ac:dyDescent="0.25">
      <c r="A52" s="188" t="s">
        <v>1291</v>
      </c>
      <c r="B52" s="188"/>
    </row>
    <row r="53" spans="1:2" x14ac:dyDescent="0.25">
      <c r="A53" s="188" t="s">
        <v>1292</v>
      </c>
      <c r="B53" s="354">
        <v>-26037434.48</v>
      </c>
    </row>
    <row r="54" spans="1:2" x14ac:dyDescent="0.25">
      <c r="A54" s="188" t="s">
        <v>1293</v>
      </c>
      <c r="B54" s="354">
        <v>-2040798.06</v>
      </c>
    </row>
    <row r="55" spans="1:2" x14ac:dyDescent="0.25">
      <c r="A55" s="188" t="s">
        <v>1294</v>
      </c>
      <c r="B55" s="354">
        <v>-169358.14</v>
      </c>
    </row>
    <row r="56" spans="1:2" x14ac:dyDescent="0.25">
      <c r="A56" s="188" t="s">
        <v>1295</v>
      </c>
      <c r="B56" s="354">
        <v>-29375541.649999999</v>
      </c>
    </row>
    <row r="57" spans="1:2" ht="13" thickBot="1" x14ac:dyDescent="0.3">
      <c r="A57" s="358" t="s">
        <v>1264</v>
      </c>
      <c r="B57" s="359">
        <v>-57623132.329999998</v>
      </c>
    </row>
    <row r="58" spans="1:2" ht="13" thickTop="1" x14ac:dyDescent="0.25">
      <c r="A58" s="188"/>
      <c r="B58" s="188"/>
    </row>
    <row r="59" spans="1:2" x14ac:dyDescent="0.25">
      <c r="A59" s="188" t="s">
        <v>1296</v>
      </c>
      <c r="B59" s="188"/>
    </row>
    <row r="60" spans="1:2" x14ac:dyDescent="0.25">
      <c r="A60" s="188" t="s">
        <v>1297</v>
      </c>
      <c r="B60" s="188"/>
    </row>
    <row r="61" spans="1:2" x14ac:dyDescent="0.25">
      <c r="A61" s="188" t="s">
        <v>1298</v>
      </c>
      <c r="B61" s="188"/>
    </row>
    <row r="62" spans="1:2" x14ac:dyDescent="0.25">
      <c r="A62" s="188" t="s">
        <v>1299</v>
      </c>
      <c r="B62" s="354">
        <v>-14700223.49</v>
      </c>
    </row>
    <row r="63" spans="1:2" x14ac:dyDescent="0.25">
      <c r="A63" s="188" t="s">
        <v>1300</v>
      </c>
      <c r="B63" s="354">
        <v>-5135694.4000000004</v>
      </c>
    </row>
    <row r="64" spans="1:2" x14ac:dyDescent="0.25">
      <c r="A64" s="188" t="s">
        <v>1301</v>
      </c>
      <c r="B64" s="354">
        <v>-122468.15</v>
      </c>
    </row>
    <row r="65" spans="1:2" ht="13" thickBot="1" x14ac:dyDescent="0.3">
      <c r="A65" s="358" t="s">
        <v>1264</v>
      </c>
      <c r="B65" s="359">
        <v>-19958386.039999999</v>
      </c>
    </row>
    <row r="66" spans="1:2" ht="13" thickTop="1" x14ac:dyDescent="0.25">
      <c r="A66" s="188"/>
      <c r="B66" s="188"/>
    </row>
    <row r="67" spans="1:2" x14ac:dyDescent="0.25">
      <c r="A67" s="188" t="s">
        <v>1275</v>
      </c>
      <c r="B67" s="188"/>
    </row>
    <row r="68" spans="1:2" x14ac:dyDescent="0.25">
      <c r="A68" s="188" t="s">
        <v>1276</v>
      </c>
      <c r="B68" s="188"/>
    </row>
    <row r="69" spans="1:2" x14ac:dyDescent="0.25">
      <c r="A69" s="188" t="s">
        <v>1298</v>
      </c>
      <c r="B69" s="188"/>
    </row>
    <row r="70" spans="1:2" x14ac:dyDescent="0.25">
      <c r="A70" s="188" t="s">
        <v>1302</v>
      </c>
      <c r="B70" s="354">
        <v>-14916087.439999999</v>
      </c>
    </row>
    <row r="71" spans="1:2" ht="13" thickBot="1" x14ac:dyDescent="0.3">
      <c r="A71" s="358" t="s">
        <v>1264</v>
      </c>
      <c r="B71" s="359">
        <f>+B70</f>
        <v>-14916087.439999999</v>
      </c>
    </row>
    <row r="72" spans="1:2" ht="13" thickTop="1" x14ac:dyDescent="0.25">
      <c r="A72" s="188"/>
      <c r="B72" s="354"/>
    </row>
    <row r="73" spans="1:2" x14ac:dyDescent="0.25">
      <c r="A73" s="188"/>
      <c r="B73" s="188"/>
    </row>
    <row r="74" spans="1:2" x14ac:dyDescent="0.25">
      <c r="A74" s="188"/>
      <c r="B74" s="188"/>
    </row>
    <row r="75" spans="1:2" x14ac:dyDescent="0.25">
      <c r="A75" s="188"/>
      <c r="B75" s="188"/>
    </row>
    <row r="76" spans="1:2" x14ac:dyDescent="0.25">
      <c r="A76" s="188"/>
    </row>
    <row r="77" spans="1:2" x14ac:dyDescent="0.25">
      <c r="A77" s="357" t="s">
        <v>1303</v>
      </c>
      <c r="B77" s="360">
        <v>45107</v>
      </c>
    </row>
    <row r="78" spans="1:2" x14ac:dyDescent="0.25">
      <c r="A78" s="188"/>
      <c r="B78" s="188"/>
    </row>
    <row r="79" spans="1:2" x14ac:dyDescent="0.25">
      <c r="A79" s="188" t="s">
        <v>1304</v>
      </c>
      <c r="B79" s="354">
        <v>7075642.4199999999</v>
      </c>
    </row>
    <row r="80" spans="1:2" x14ac:dyDescent="0.25">
      <c r="A80" s="188" t="s">
        <v>1305</v>
      </c>
      <c r="B80" s="354">
        <v>12370476.9</v>
      </c>
    </row>
    <row r="81" spans="1:2" x14ac:dyDescent="0.25">
      <c r="A81" s="188" t="s">
        <v>1306</v>
      </c>
      <c r="B81" s="354">
        <v>1594926.56</v>
      </c>
    </row>
    <row r="82" spans="1:2" x14ac:dyDescent="0.25">
      <c r="A82" s="188" t="s">
        <v>1307</v>
      </c>
      <c r="B82" s="354">
        <v>17399676.07</v>
      </c>
    </row>
    <row r="83" spans="1:2" x14ac:dyDescent="0.25">
      <c r="A83" s="188" t="s">
        <v>1308</v>
      </c>
      <c r="B83" s="354">
        <v>37784789.530000001</v>
      </c>
    </row>
    <row r="84" spans="1:2" x14ac:dyDescent="0.25">
      <c r="A84" s="188" t="s">
        <v>1309</v>
      </c>
      <c r="B84" s="354">
        <v>3893849.76</v>
      </c>
    </row>
    <row r="85" spans="1:2" x14ac:dyDescent="0.25">
      <c r="A85" s="188" t="s">
        <v>1310</v>
      </c>
      <c r="B85" s="354">
        <v>6472859.6500000004</v>
      </c>
    </row>
    <row r="86" spans="1:2" x14ac:dyDescent="0.25">
      <c r="A86" s="188" t="s">
        <v>1311</v>
      </c>
      <c r="B86" s="354">
        <v>2644834.71</v>
      </c>
    </row>
    <row r="87" spans="1:2" x14ac:dyDescent="0.25">
      <c r="A87" s="188" t="s">
        <v>1312</v>
      </c>
      <c r="B87" s="354">
        <v>2939635.68</v>
      </c>
    </row>
    <row r="88" spans="1:2" x14ac:dyDescent="0.25">
      <c r="A88" s="188" t="s">
        <v>1313</v>
      </c>
      <c r="B88" s="354">
        <v>92176691.280000001</v>
      </c>
    </row>
    <row r="89" spans="1:2" x14ac:dyDescent="0.25">
      <c r="A89" s="188"/>
      <c r="B89" s="354">
        <v>92176691.280000001</v>
      </c>
    </row>
    <row r="90" spans="1:2" x14ac:dyDescent="0.25">
      <c r="A90" s="188"/>
      <c r="B90" s="188" t="s">
        <v>1262</v>
      </c>
    </row>
    <row r="91" spans="1:2" x14ac:dyDescent="0.25">
      <c r="A91" s="188"/>
      <c r="B91" s="188"/>
    </row>
    <row r="92" spans="1:2" x14ac:dyDescent="0.25">
      <c r="A92" s="188"/>
      <c r="B92" s="188"/>
    </row>
    <row r="93" spans="1:2" x14ac:dyDescent="0.25">
      <c r="A93" s="188"/>
      <c r="B93" s="188"/>
    </row>
    <row r="94" spans="1:2" x14ac:dyDescent="0.25">
      <c r="A94" s="188"/>
      <c r="B94" s="188"/>
    </row>
    <row r="95" spans="1:2" x14ac:dyDescent="0.25">
      <c r="A95" s="188"/>
      <c r="B95" s="188"/>
    </row>
    <row r="96" spans="1:2" x14ac:dyDescent="0.25">
      <c r="A96" s="188"/>
      <c r="B96" s="188"/>
    </row>
    <row r="97" spans="1:2" x14ac:dyDescent="0.25">
      <c r="A97" s="188"/>
      <c r="B97" s="188"/>
    </row>
    <row r="98" spans="1:2" x14ac:dyDescent="0.25">
      <c r="A98" s="188"/>
      <c r="B98" s="188"/>
    </row>
    <row r="99" spans="1:2" x14ac:dyDescent="0.25">
      <c r="A99" s="188"/>
      <c r="B99" s="188"/>
    </row>
    <row r="100" spans="1:2" x14ac:dyDescent="0.25">
      <c r="A100" s="188"/>
      <c r="B100" s="188"/>
    </row>
    <row r="101" spans="1:2" x14ac:dyDescent="0.25">
      <c r="A101" s="188"/>
      <c r="B101" s="188"/>
    </row>
    <row r="102" spans="1:2" x14ac:dyDescent="0.25">
      <c r="A102" s="188"/>
      <c r="B102" s="188"/>
    </row>
    <row r="103" spans="1:2" x14ac:dyDescent="0.25">
      <c r="A103" s="188"/>
      <c r="B103" s="188"/>
    </row>
    <row r="104" spans="1:2" x14ac:dyDescent="0.25">
      <c r="A104" s="188"/>
      <c r="B104" s="188"/>
    </row>
    <row r="105" spans="1:2" x14ac:dyDescent="0.25">
      <c r="A105" s="188"/>
      <c r="B105" s="188"/>
    </row>
    <row r="106" spans="1:2" x14ac:dyDescent="0.25">
      <c r="A106" s="188"/>
      <c r="B106" s="188"/>
    </row>
    <row r="107" spans="1:2" x14ac:dyDescent="0.25">
      <c r="A107" s="188"/>
      <c r="B107" s="188"/>
    </row>
    <row r="108" spans="1:2" x14ac:dyDescent="0.25">
      <c r="A108" s="188"/>
      <c r="B108" s="188"/>
    </row>
    <row r="109" spans="1:2" x14ac:dyDescent="0.25">
      <c r="A109" s="188"/>
      <c r="B109" s="188"/>
    </row>
    <row r="110" spans="1:2" x14ac:dyDescent="0.25">
      <c r="A110" s="188"/>
      <c r="B110" s="188"/>
    </row>
    <row r="111" spans="1:2" x14ac:dyDescent="0.25">
      <c r="A111" s="188"/>
      <c r="B111" s="188"/>
    </row>
    <row r="112" spans="1:2" x14ac:dyDescent="0.25">
      <c r="A112" s="188"/>
      <c r="B112" s="188"/>
    </row>
    <row r="113" spans="1:2" x14ac:dyDescent="0.25">
      <c r="A113" s="188"/>
      <c r="B113" s="188"/>
    </row>
    <row r="114" spans="1:2" x14ac:dyDescent="0.25">
      <c r="A114" s="188"/>
      <c r="B114" s="188"/>
    </row>
    <row r="115" spans="1:2" x14ac:dyDescent="0.25">
      <c r="A115" s="188"/>
      <c r="B115" s="188"/>
    </row>
    <row r="116" spans="1:2" x14ac:dyDescent="0.25">
      <c r="A116" s="188"/>
      <c r="B116" s="188"/>
    </row>
    <row r="117" spans="1:2" x14ac:dyDescent="0.25">
      <c r="A117" s="188"/>
      <c r="B117" s="188"/>
    </row>
    <row r="118" spans="1:2" x14ac:dyDescent="0.25">
      <c r="A118" s="188"/>
      <c r="B118" s="188"/>
    </row>
    <row r="119" spans="1:2" x14ac:dyDescent="0.25">
      <c r="A119" s="188"/>
      <c r="B119" s="188"/>
    </row>
    <row r="120" spans="1:2" x14ac:dyDescent="0.25">
      <c r="A120" s="188"/>
      <c r="B120" s="188"/>
    </row>
    <row r="121" spans="1:2" x14ac:dyDescent="0.25">
      <c r="A121" s="188"/>
      <c r="B121" s="188"/>
    </row>
    <row r="122" spans="1:2" x14ac:dyDescent="0.25">
      <c r="A122" s="188"/>
      <c r="B122" s="188"/>
    </row>
    <row r="123" spans="1:2" x14ac:dyDescent="0.25">
      <c r="A123" s="188"/>
      <c r="B123" s="188"/>
    </row>
    <row r="124" spans="1:2" x14ac:dyDescent="0.25">
      <c r="A124" s="188"/>
      <c r="B124" s="188"/>
    </row>
    <row r="125" spans="1:2" x14ac:dyDescent="0.25">
      <c r="A125" s="188"/>
      <c r="B125" s="188"/>
    </row>
    <row r="126" spans="1:2" x14ac:dyDescent="0.25">
      <c r="A126" s="188"/>
      <c r="B126" s="188"/>
    </row>
    <row r="127" spans="1:2" x14ac:dyDescent="0.25">
      <c r="A127" s="188"/>
      <c r="B127" s="188"/>
    </row>
    <row r="128" spans="1:2" x14ac:dyDescent="0.25">
      <c r="A128" s="188"/>
      <c r="B128" s="188"/>
    </row>
    <row r="129" spans="1:2" x14ac:dyDescent="0.25">
      <c r="A129" s="188"/>
      <c r="B129" s="188"/>
    </row>
    <row r="130" spans="1:2" x14ac:dyDescent="0.25">
      <c r="A130" s="188"/>
      <c r="B130" s="188"/>
    </row>
    <row r="131" spans="1:2" x14ac:dyDescent="0.25">
      <c r="A131" s="188"/>
      <c r="B131" s="188"/>
    </row>
    <row r="132" spans="1:2" x14ac:dyDescent="0.25">
      <c r="A132" s="188"/>
      <c r="B132" s="188"/>
    </row>
    <row r="133" spans="1:2" x14ac:dyDescent="0.25">
      <c r="A133" s="188"/>
      <c r="B133" s="188"/>
    </row>
    <row r="134" spans="1:2" x14ac:dyDescent="0.25">
      <c r="A134" s="188"/>
      <c r="B134" s="188"/>
    </row>
    <row r="135" spans="1:2" x14ac:dyDescent="0.25">
      <c r="A135" s="188"/>
      <c r="B135" s="188"/>
    </row>
    <row r="136" spans="1:2" x14ac:dyDescent="0.25">
      <c r="A136" s="188"/>
      <c r="B136" s="188"/>
    </row>
    <row r="137" spans="1:2" x14ac:dyDescent="0.25">
      <c r="A137" s="188"/>
      <c r="B137" s="188"/>
    </row>
    <row r="138" spans="1:2" x14ac:dyDescent="0.25">
      <c r="A138" s="188"/>
      <c r="B138" s="188"/>
    </row>
    <row r="139" spans="1:2" x14ac:dyDescent="0.25">
      <c r="A139" s="188"/>
      <c r="B139" s="188"/>
    </row>
    <row r="140" spans="1:2" x14ac:dyDescent="0.25">
      <c r="A140" s="188"/>
      <c r="B140" s="188"/>
    </row>
    <row r="141" spans="1:2" x14ac:dyDescent="0.25">
      <c r="A141" s="188"/>
      <c r="B141" s="188"/>
    </row>
    <row r="142" spans="1:2" x14ac:dyDescent="0.25">
      <c r="A142" s="188"/>
      <c r="B142" s="188"/>
    </row>
    <row r="143" spans="1:2" x14ac:dyDescent="0.25">
      <c r="A143" s="188"/>
      <c r="B143" s="188"/>
    </row>
    <row r="144" spans="1:2" x14ac:dyDescent="0.25">
      <c r="A144" s="188"/>
      <c r="B144" s="188"/>
    </row>
    <row r="145" spans="1:2" x14ac:dyDescent="0.25">
      <c r="A145" s="188"/>
      <c r="B145" s="188"/>
    </row>
    <row r="146" spans="1:2" x14ac:dyDescent="0.25">
      <c r="A146" s="188"/>
      <c r="B146" s="188"/>
    </row>
    <row r="147" spans="1:2" x14ac:dyDescent="0.25">
      <c r="A147" s="188"/>
      <c r="B147" s="188"/>
    </row>
    <row r="148" spans="1:2" x14ac:dyDescent="0.25">
      <c r="A148" s="188"/>
      <c r="B148" s="188"/>
    </row>
    <row r="149" spans="1:2" x14ac:dyDescent="0.25">
      <c r="A149" s="188"/>
      <c r="B149" s="188"/>
    </row>
    <row r="150" spans="1:2" x14ac:dyDescent="0.25">
      <c r="A150" s="188"/>
      <c r="B150" s="188"/>
    </row>
    <row r="151" spans="1:2" x14ac:dyDescent="0.25">
      <c r="A151" s="188"/>
      <c r="B151" s="188"/>
    </row>
    <row r="152" spans="1:2" x14ac:dyDescent="0.25">
      <c r="A152" s="188"/>
      <c r="B152" s="188"/>
    </row>
    <row r="153" spans="1:2" x14ac:dyDescent="0.25">
      <c r="A153" s="188"/>
      <c r="B153" s="188"/>
    </row>
    <row r="154" spans="1:2" x14ac:dyDescent="0.25">
      <c r="A154" s="188"/>
      <c r="B154" s="188"/>
    </row>
    <row r="155" spans="1:2" x14ac:dyDescent="0.25">
      <c r="A155" s="188"/>
      <c r="B155" s="188"/>
    </row>
    <row r="156" spans="1:2" x14ac:dyDescent="0.25">
      <c r="A156" s="188"/>
      <c r="B156" s="188"/>
    </row>
    <row r="157" spans="1:2" x14ac:dyDescent="0.25">
      <c r="A157" s="188"/>
      <c r="B157" s="188"/>
    </row>
    <row r="158" spans="1:2" x14ac:dyDescent="0.25">
      <c r="A158" s="188"/>
      <c r="B158" s="188"/>
    </row>
    <row r="159" spans="1:2" x14ac:dyDescent="0.25">
      <c r="A159" s="188"/>
      <c r="B159" s="188"/>
    </row>
    <row r="160" spans="1:2" x14ac:dyDescent="0.25">
      <c r="A160" s="188"/>
      <c r="B160" s="188"/>
    </row>
    <row r="161" spans="1:2" x14ac:dyDescent="0.25">
      <c r="A161" s="188"/>
      <c r="B161" s="188"/>
    </row>
    <row r="162" spans="1:2" x14ac:dyDescent="0.25">
      <c r="A162" s="188"/>
      <c r="B162" s="188"/>
    </row>
    <row r="163" spans="1:2" x14ac:dyDescent="0.25">
      <c r="A163" s="188"/>
      <c r="B163" s="188"/>
    </row>
    <row r="164" spans="1:2" x14ac:dyDescent="0.25">
      <c r="A164" s="188"/>
      <c r="B164" s="188"/>
    </row>
    <row r="165" spans="1:2" x14ac:dyDescent="0.25">
      <c r="A165" s="188"/>
      <c r="B165" s="188"/>
    </row>
    <row r="166" spans="1:2" x14ac:dyDescent="0.25">
      <c r="A166" s="188"/>
      <c r="B166" s="188"/>
    </row>
    <row r="167" spans="1:2" x14ac:dyDescent="0.25">
      <c r="A167" s="188"/>
      <c r="B167" s="188"/>
    </row>
    <row r="168" spans="1:2" x14ac:dyDescent="0.25">
      <c r="A168" s="188"/>
      <c r="B168" s="188"/>
    </row>
    <row r="169" spans="1:2" x14ac:dyDescent="0.25">
      <c r="A169" s="188"/>
      <c r="B169" s="188"/>
    </row>
    <row r="170" spans="1:2" x14ac:dyDescent="0.25">
      <c r="A170" s="188"/>
      <c r="B170" s="188"/>
    </row>
    <row r="171" spans="1:2" x14ac:dyDescent="0.25">
      <c r="A171" s="188"/>
      <c r="B171" s="188"/>
    </row>
    <row r="172" spans="1:2" x14ac:dyDescent="0.25">
      <c r="A172" s="188"/>
      <c r="B172" s="188"/>
    </row>
    <row r="173" spans="1:2" x14ac:dyDescent="0.25">
      <c r="A173" s="188"/>
      <c r="B173" s="188"/>
    </row>
    <row r="174" spans="1:2" x14ac:dyDescent="0.25">
      <c r="A174" s="188"/>
      <c r="B174" s="188"/>
    </row>
    <row r="175" spans="1:2" x14ac:dyDescent="0.25">
      <c r="A175" s="188"/>
      <c r="B175" s="188"/>
    </row>
    <row r="176" spans="1:2" x14ac:dyDescent="0.25">
      <c r="A176" s="188"/>
      <c r="B176" s="188"/>
    </row>
    <row r="177" spans="1:2" x14ac:dyDescent="0.25">
      <c r="A177" s="188"/>
      <c r="B177" s="188"/>
    </row>
    <row r="178" spans="1:2" x14ac:dyDescent="0.25">
      <c r="A178" s="188"/>
      <c r="B178" s="188"/>
    </row>
    <row r="179" spans="1:2" x14ac:dyDescent="0.25">
      <c r="A179" s="188"/>
      <c r="B179" s="188"/>
    </row>
    <row r="180" spans="1:2" x14ac:dyDescent="0.25">
      <c r="A180" s="188"/>
      <c r="B180" s="188"/>
    </row>
    <row r="181" spans="1:2" x14ac:dyDescent="0.25">
      <c r="A181" s="188"/>
      <c r="B181" s="188"/>
    </row>
    <row r="182" spans="1:2" x14ac:dyDescent="0.25">
      <c r="A182" s="188"/>
      <c r="B182" s="188"/>
    </row>
    <row r="183" spans="1:2" x14ac:dyDescent="0.25">
      <c r="A183" s="188"/>
      <c r="B183" s="188"/>
    </row>
    <row r="184" spans="1:2" x14ac:dyDescent="0.25">
      <c r="A184" s="188"/>
      <c r="B184" s="188"/>
    </row>
    <row r="185" spans="1:2" x14ac:dyDescent="0.25">
      <c r="A185" s="188"/>
      <c r="B185" s="188"/>
    </row>
    <row r="186" spans="1:2" x14ac:dyDescent="0.25">
      <c r="A186" s="188"/>
      <c r="B186" s="188"/>
    </row>
    <row r="187" spans="1:2" x14ac:dyDescent="0.25">
      <c r="A187" s="188"/>
      <c r="B187" s="188"/>
    </row>
    <row r="188" spans="1:2" x14ac:dyDescent="0.25">
      <c r="A188" s="188"/>
      <c r="B188" s="188"/>
    </row>
    <row r="189" spans="1:2" x14ac:dyDescent="0.25">
      <c r="A189" s="188"/>
      <c r="B189" s="188"/>
    </row>
    <row r="190" spans="1:2" x14ac:dyDescent="0.25">
      <c r="A190" s="188"/>
      <c r="B190" s="188"/>
    </row>
    <row r="191" spans="1:2" x14ac:dyDescent="0.25">
      <c r="A191" s="188"/>
      <c r="B191" s="188"/>
    </row>
    <row r="192" spans="1:2" x14ac:dyDescent="0.25">
      <c r="A192" s="188"/>
      <c r="B192" s="188"/>
    </row>
    <row r="193" spans="1:2" x14ac:dyDescent="0.25">
      <c r="A193" s="188"/>
      <c r="B193" s="188"/>
    </row>
    <row r="194" spans="1:2" x14ac:dyDescent="0.25">
      <c r="A194" s="188"/>
      <c r="B194" s="188"/>
    </row>
    <row r="195" spans="1:2" x14ac:dyDescent="0.25">
      <c r="A195" s="188"/>
      <c r="B195" s="188"/>
    </row>
    <row r="196" spans="1:2" x14ac:dyDescent="0.25">
      <c r="A196" s="188"/>
      <c r="B196" s="188"/>
    </row>
    <row r="197" spans="1:2" x14ac:dyDescent="0.25">
      <c r="A197" s="188"/>
      <c r="B197" s="188"/>
    </row>
    <row r="198" spans="1:2" x14ac:dyDescent="0.25">
      <c r="A198" s="188"/>
      <c r="B198" s="188"/>
    </row>
    <row r="199" spans="1:2" x14ac:dyDescent="0.25">
      <c r="A199" s="188"/>
      <c r="B199" s="188"/>
    </row>
    <row r="200" spans="1:2" x14ac:dyDescent="0.25">
      <c r="A200" s="188"/>
      <c r="B200" s="188"/>
    </row>
    <row r="201" spans="1:2" x14ac:dyDescent="0.25">
      <c r="A201" s="188"/>
      <c r="B201" s="188"/>
    </row>
    <row r="202" spans="1:2" x14ac:dyDescent="0.25">
      <c r="A202" s="188"/>
      <c r="B202" s="188"/>
    </row>
    <row r="203" spans="1:2" x14ac:dyDescent="0.25">
      <c r="A203" s="188"/>
      <c r="B203" s="188"/>
    </row>
    <row r="204" spans="1:2" x14ac:dyDescent="0.25">
      <c r="A204" s="188"/>
      <c r="B204" s="188"/>
    </row>
    <row r="205" spans="1:2" x14ac:dyDescent="0.25">
      <c r="A205" s="188"/>
      <c r="B205" s="188"/>
    </row>
    <row r="206" spans="1:2" x14ac:dyDescent="0.25">
      <c r="A206" s="188"/>
      <c r="B206" s="188"/>
    </row>
    <row r="207" spans="1:2" x14ac:dyDescent="0.25">
      <c r="A207" s="188"/>
      <c r="B207" s="188"/>
    </row>
    <row r="208" spans="1:2" x14ac:dyDescent="0.25">
      <c r="A208" s="188"/>
      <c r="B208" s="188"/>
    </row>
    <row r="209" spans="1:2" x14ac:dyDescent="0.25">
      <c r="A209" s="188"/>
      <c r="B209" s="188"/>
    </row>
    <row r="210" spans="1:2" x14ac:dyDescent="0.25">
      <c r="A210" s="188"/>
      <c r="B210" s="188"/>
    </row>
    <row r="211" spans="1:2" x14ac:dyDescent="0.25">
      <c r="A211" s="188"/>
      <c r="B211" s="188"/>
    </row>
    <row r="212" spans="1:2" x14ac:dyDescent="0.25">
      <c r="A212" s="188"/>
      <c r="B212" s="188"/>
    </row>
    <row r="213" spans="1:2" x14ac:dyDescent="0.25">
      <c r="A213" s="188"/>
      <c r="B213" s="188"/>
    </row>
    <row r="214" spans="1:2" x14ac:dyDescent="0.25">
      <c r="A214" s="188"/>
      <c r="B214" s="188"/>
    </row>
    <row r="215" spans="1:2" x14ac:dyDescent="0.25">
      <c r="A215" s="188"/>
      <c r="B215" s="188"/>
    </row>
    <row r="216" spans="1:2" x14ac:dyDescent="0.25">
      <c r="A216" s="188"/>
      <c r="B216" s="188"/>
    </row>
    <row r="217" spans="1:2" x14ac:dyDescent="0.25">
      <c r="A217" s="188"/>
      <c r="B217" s="188"/>
    </row>
    <row r="218" spans="1:2" x14ac:dyDescent="0.25">
      <c r="A218" s="188"/>
      <c r="B218" s="188"/>
    </row>
    <row r="219" spans="1:2" x14ac:dyDescent="0.25">
      <c r="A219" s="188"/>
      <c r="B219" s="188"/>
    </row>
    <row r="220" spans="1:2" x14ac:dyDescent="0.25">
      <c r="A220" s="188"/>
      <c r="B220" s="188"/>
    </row>
    <row r="221" spans="1:2" x14ac:dyDescent="0.25">
      <c r="A221" s="188"/>
      <c r="B221" s="188"/>
    </row>
    <row r="222" spans="1:2" x14ac:dyDescent="0.25">
      <c r="A222" s="188"/>
      <c r="B222" s="188"/>
    </row>
    <row r="223" spans="1:2" x14ac:dyDescent="0.25">
      <c r="A223" s="188"/>
      <c r="B223" s="188"/>
    </row>
    <row r="224" spans="1:2" x14ac:dyDescent="0.25">
      <c r="A224" s="188"/>
      <c r="B224" s="188"/>
    </row>
    <row r="225" spans="1:2" x14ac:dyDescent="0.25">
      <c r="A225" s="188"/>
      <c r="B225" s="188"/>
    </row>
    <row r="226" spans="1:2" x14ac:dyDescent="0.25">
      <c r="A226" s="188"/>
      <c r="B226" s="188"/>
    </row>
    <row r="227" spans="1:2" x14ac:dyDescent="0.25">
      <c r="A227" s="188"/>
      <c r="B227" s="188"/>
    </row>
    <row r="228" spans="1:2" x14ac:dyDescent="0.25">
      <c r="A228" s="188"/>
      <c r="B228" s="188"/>
    </row>
    <row r="229" spans="1:2" x14ac:dyDescent="0.25">
      <c r="A229" s="188"/>
      <c r="B229" s="188"/>
    </row>
    <row r="230" spans="1:2" x14ac:dyDescent="0.25">
      <c r="A230" s="188"/>
      <c r="B230" s="188"/>
    </row>
    <row r="231" spans="1:2" x14ac:dyDescent="0.25">
      <c r="A231" s="188"/>
      <c r="B231" s="188"/>
    </row>
    <row r="232" spans="1:2" x14ac:dyDescent="0.25">
      <c r="A232" s="188"/>
      <c r="B232" s="188"/>
    </row>
    <row r="233" spans="1:2" x14ac:dyDescent="0.25">
      <c r="A233" s="188"/>
      <c r="B233" s="188"/>
    </row>
    <row r="234" spans="1:2" x14ac:dyDescent="0.25">
      <c r="A234" s="188"/>
      <c r="B234" s="188"/>
    </row>
    <row r="235" spans="1:2" x14ac:dyDescent="0.25">
      <c r="A235" s="188"/>
      <c r="B235" s="188"/>
    </row>
    <row r="236" spans="1:2" x14ac:dyDescent="0.25">
      <c r="A236" s="188"/>
      <c r="B236" s="188"/>
    </row>
    <row r="237" spans="1:2" x14ac:dyDescent="0.25">
      <c r="A237" s="188"/>
      <c r="B237" s="188"/>
    </row>
    <row r="238" spans="1:2" x14ac:dyDescent="0.25">
      <c r="A238" s="188"/>
      <c r="B238" s="188"/>
    </row>
    <row r="239" spans="1:2" x14ac:dyDescent="0.25">
      <c r="A239" s="188"/>
      <c r="B239" s="188"/>
    </row>
    <row r="240" spans="1:2" x14ac:dyDescent="0.25">
      <c r="A240" s="188"/>
      <c r="B240" s="188"/>
    </row>
    <row r="241" spans="1:2" x14ac:dyDescent="0.25">
      <c r="A241" s="188"/>
      <c r="B241" s="188"/>
    </row>
    <row r="242" spans="1:2" x14ac:dyDescent="0.25">
      <c r="A242" s="188"/>
      <c r="B242" s="188"/>
    </row>
    <row r="243" spans="1:2" x14ac:dyDescent="0.25">
      <c r="A243" s="188"/>
      <c r="B243" s="188"/>
    </row>
    <row r="244" spans="1:2" x14ac:dyDescent="0.25">
      <c r="A244" s="188"/>
      <c r="B244" s="188"/>
    </row>
    <row r="245" spans="1:2" x14ac:dyDescent="0.25">
      <c r="A245" s="188"/>
      <c r="B245" s="188"/>
    </row>
    <row r="246" spans="1:2" x14ac:dyDescent="0.25">
      <c r="A246" s="188"/>
      <c r="B246" s="188"/>
    </row>
    <row r="247" spans="1:2" x14ac:dyDescent="0.25">
      <c r="A247" s="188"/>
      <c r="B247" s="188"/>
    </row>
    <row r="248" spans="1:2" x14ac:dyDescent="0.25">
      <c r="A248" s="188"/>
      <c r="B248" s="188"/>
    </row>
    <row r="249" spans="1:2" x14ac:dyDescent="0.25">
      <c r="A249" s="188"/>
      <c r="B249" s="188"/>
    </row>
    <row r="250" spans="1:2" x14ac:dyDescent="0.25">
      <c r="A250" s="188"/>
      <c r="B250" s="188"/>
    </row>
    <row r="251" spans="1:2" x14ac:dyDescent="0.25">
      <c r="A251" s="188"/>
      <c r="B251" s="188"/>
    </row>
    <row r="252" spans="1:2" x14ac:dyDescent="0.25">
      <c r="A252" s="188"/>
      <c r="B252" s="188"/>
    </row>
    <row r="253" spans="1:2" x14ac:dyDescent="0.25">
      <c r="A253" s="188"/>
      <c r="B253" s="188"/>
    </row>
    <row r="254" spans="1:2" x14ac:dyDescent="0.25">
      <c r="A254" s="188"/>
      <c r="B254" s="188"/>
    </row>
    <row r="255" spans="1:2" x14ac:dyDescent="0.25">
      <c r="A255" s="188"/>
      <c r="B255" s="188"/>
    </row>
    <row r="256" spans="1:2" x14ac:dyDescent="0.25">
      <c r="A256" s="188"/>
      <c r="B256" s="188"/>
    </row>
    <row r="257" spans="1:2" x14ac:dyDescent="0.25">
      <c r="A257" s="188"/>
      <c r="B257" s="188"/>
    </row>
    <row r="258" spans="1:2" x14ac:dyDescent="0.25">
      <c r="A258" s="188"/>
      <c r="B258" s="188"/>
    </row>
    <row r="259" spans="1:2" x14ac:dyDescent="0.25">
      <c r="A259" s="188"/>
      <c r="B259" s="188"/>
    </row>
    <row r="260" spans="1:2" x14ac:dyDescent="0.25">
      <c r="A260" s="188"/>
      <c r="B260" s="188"/>
    </row>
    <row r="261" spans="1:2" x14ac:dyDescent="0.25">
      <c r="A261" s="188"/>
      <c r="B261" s="188"/>
    </row>
    <row r="262" spans="1:2" x14ac:dyDescent="0.25">
      <c r="A262" s="188"/>
      <c r="B262" s="188"/>
    </row>
    <row r="263" spans="1:2" x14ac:dyDescent="0.25">
      <c r="A263" s="188"/>
      <c r="B263" s="188"/>
    </row>
    <row r="264" spans="1:2" x14ac:dyDescent="0.25">
      <c r="A264" s="188"/>
      <c r="B264" s="188"/>
    </row>
    <row r="265" spans="1:2" x14ac:dyDescent="0.25">
      <c r="A265" s="188"/>
      <c r="B265" s="188"/>
    </row>
    <row r="266" spans="1:2" x14ac:dyDescent="0.25">
      <c r="A266" s="188"/>
      <c r="B266" s="188"/>
    </row>
    <row r="267" spans="1:2" x14ac:dyDescent="0.25">
      <c r="A267" s="188"/>
      <c r="B267" s="188"/>
    </row>
    <row r="268" spans="1:2" x14ac:dyDescent="0.25">
      <c r="A268" s="188"/>
      <c r="B268" s="188"/>
    </row>
    <row r="269" spans="1:2" x14ac:dyDescent="0.25">
      <c r="A269" s="188"/>
      <c r="B269" s="188"/>
    </row>
    <row r="270" spans="1:2" x14ac:dyDescent="0.25">
      <c r="A270" s="188"/>
      <c r="B270" s="188"/>
    </row>
    <row r="271" spans="1:2" x14ac:dyDescent="0.25">
      <c r="A271" s="188"/>
      <c r="B271" s="188"/>
    </row>
    <row r="272" spans="1:2" x14ac:dyDescent="0.25">
      <c r="A272" s="188"/>
      <c r="B272" s="188"/>
    </row>
    <row r="273" spans="1:2" x14ac:dyDescent="0.25">
      <c r="A273" s="188"/>
      <c r="B273" s="188"/>
    </row>
    <row r="274" spans="1:2" x14ac:dyDescent="0.25">
      <c r="A274" s="188"/>
      <c r="B274" s="188"/>
    </row>
    <row r="275" spans="1:2" x14ac:dyDescent="0.25">
      <c r="A275" s="188"/>
      <c r="B275" s="188"/>
    </row>
    <row r="276" spans="1:2" x14ac:dyDescent="0.25">
      <c r="A276" s="188"/>
      <c r="B276" s="188"/>
    </row>
    <row r="277" spans="1:2" x14ac:dyDescent="0.25">
      <c r="A277" s="188"/>
      <c r="B277" s="188"/>
    </row>
    <row r="278" spans="1:2" x14ac:dyDescent="0.25">
      <c r="A278" s="188"/>
      <c r="B278" s="188"/>
    </row>
    <row r="279" spans="1:2" x14ac:dyDescent="0.25">
      <c r="A279" s="188"/>
      <c r="B279" s="188"/>
    </row>
    <row r="280" spans="1:2" x14ac:dyDescent="0.25">
      <c r="A280" s="188"/>
      <c r="B280" s="188"/>
    </row>
    <row r="281" spans="1:2" x14ac:dyDescent="0.25">
      <c r="A281" s="188"/>
      <c r="B281" s="188"/>
    </row>
    <row r="282" spans="1:2" x14ac:dyDescent="0.25">
      <c r="A282" s="188"/>
      <c r="B282" s="188"/>
    </row>
    <row r="283" spans="1:2" x14ac:dyDescent="0.25">
      <c r="A283" s="188"/>
      <c r="B283" s="188"/>
    </row>
    <row r="284" spans="1:2" x14ac:dyDescent="0.25">
      <c r="A284" s="188"/>
      <c r="B284" s="188"/>
    </row>
    <row r="285" spans="1:2" x14ac:dyDescent="0.25">
      <c r="A285" s="188"/>
      <c r="B285" s="188"/>
    </row>
    <row r="286" spans="1:2" x14ac:dyDescent="0.25">
      <c r="A286" s="188"/>
      <c r="B286" s="188"/>
    </row>
    <row r="287" spans="1:2" x14ac:dyDescent="0.25">
      <c r="A287" s="188"/>
      <c r="B287" s="188"/>
    </row>
    <row r="288" spans="1:2" x14ac:dyDescent="0.25">
      <c r="A288" s="188"/>
      <c r="B288" s="188"/>
    </row>
    <row r="289" spans="1:2" x14ac:dyDescent="0.25">
      <c r="A289" s="188"/>
      <c r="B289" s="188"/>
    </row>
    <row r="290" spans="1:2" x14ac:dyDescent="0.25">
      <c r="A290" s="188"/>
      <c r="B290" s="188"/>
    </row>
    <row r="291" spans="1:2" x14ac:dyDescent="0.25">
      <c r="A291" s="188"/>
      <c r="B291" s="188"/>
    </row>
    <row r="292" spans="1:2" x14ac:dyDescent="0.25">
      <c r="A292" s="188"/>
      <c r="B292" s="188"/>
    </row>
    <row r="293" spans="1:2" x14ac:dyDescent="0.25">
      <c r="A293" s="188"/>
      <c r="B293" s="188"/>
    </row>
    <row r="294" spans="1:2" x14ac:dyDescent="0.25">
      <c r="A294" s="188"/>
      <c r="B294" s="188"/>
    </row>
    <row r="295" spans="1:2" x14ac:dyDescent="0.25">
      <c r="A295" s="188"/>
      <c r="B295" s="188"/>
    </row>
    <row r="296" spans="1:2" x14ac:dyDescent="0.25">
      <c r="A296" s="188"/>
      <c r="B296" s="188"/>
    </row>
    <row r="297" spans="1:2" x14ac:dyDescent="0.25">
      <c r="A297" s="188"/>
      <c r="B297" s="188"/>
    </row>
    <row r="298" spans="1:2" x14ac:dyDescent="0.25">
      <c r="A298" s="188"/>
      <c r="B298" s="188"/>
    </row>
    <row r="299" spans="1:2" x14ac:dyDescent="0.25">
      <c r="A299" s="188"/>
      <c r="B299" s="188"/>
    </row>
    <row r="300" spans="1:2" x14ac:dyDescent="0.25">
      <c r="A300" s="188"/>
      <c r="B300" s="188"/>
    </row>
    <row r="301" spans="1:2" x14ac:dyDescent="0.25">
      <c r="A301" s="188"/>
      <c r="B301" s="188"/>
    </row>
    <row r="302" spans="1:2" x14ac:dyDescent="0.25">
      <c r="A302" s="188"/>
      <c r="B302" s="188"/>
    </row>
    <row r="303" spans="1:2" x14ac:dyDescent="0.25">
      <c r="A303" s="188"/>
      <c r="B303" s="188"/>
    </row>
    <row r="304" spans="1:2" x14ac:dyDescent="0.25">
      <c r="A304" s="188"/>
      <c r="B304" s="188"/>
    </row>
    <row r="305" spans="1:2" x14ac:dyDescent="0.25">
      <c r="A305" s="188"/>
      <c r="B305" s="188"/>
    </row>
    <row r="306" spans="1:2" x14ac:dyDescent="0.25">
      <c r="A306" s="188"/>
      <c r="B306" s="188"/>
    </row>
    <row r="307" spans="1:2" x14ac:dyDescent="0.25">
      <c r="A307" s="188"/>
      <c r="B307" s="188"/>
    </row>
    <row r="308" spans="1:2" x14ac:dyDescent="0.25">
      <c r="A308" s="188"/>
      <c r="B308" s="188"/>
    </row>
    <row r="309" spans="1:2" x14ac:dyDescent="0.25">
      <c r="A309" s="188"/>
      <c r="B309" s="188"/>
    </row>
    <row r="310" spans="1:2" x14ac:dyDescent="0.25">
      <c r="A310" s="188"/>
      <c r="B310" s="188"/>
    </row>
    <row r="311" spans="1:2" x14ac:dyDescent="0.25">
      <c r="A311" s="188"/>
      <c r="B311" s="188"/>
    </row>
    <row r="312" spans="1:2" x14ac:dyDescent="0.25">
      <c r="A312" s="188"/>
      <c r="B312" s="188"/>
    </row>
    <row r="313" spans="1:2" x14ac:dyDescent="0.25">
      <c r="A313" s="188"/>
      <c r="B313" s="188"/>
    </row>
    <row r="314" spans="1:2" x14ac:dyDescent="0.25">
      <c r="A314" s="188"/>
      <c r="B314" s="188"/>
    </row>
    <row r="315" spans="1:2" x14ac:dyDescent="0.25">
      <c r="A315" s="188"/>
      <c r="B315" s="188"/>
    </row>
    <row r="316" spans="1:2" x14ac:dyDescent="0.25">
      <c r="A316" s="188"/>
      <c r="B316" s="188"/>
    </row>
    <row r="317" spans="1:2" x14ac:dyDescent="0.25">
      <c r="A317" s="188"/>
      <c r="B317" s="188"/>
    </row>
    <row r="318" spans="1:2" x14ac:dyDescent="0.25">
      <c r="A318" s="188"/>
      <c r="B318" s="188"/>
    </row>
    <row r="319" spans="1:2" x14ac:dyDescent="0.25">
      <c r="A319" s="188"/>
      <c r="B319" s="188"/>
    </row>
    <row r="320" spans="1:2" x14ac:dyDescent="0.25">
      <c r="A320" s="188"/>
      <c r="B320" s="188"/>
    </row>
    <row r="321" spans="1:2" x14ac:dyDescent="0.25">
      <c r="A321" s="188"/>
      <c r="B321" s="188"/>
    </row>
    <row r="322" spans="1:2" x14ac:dyDescent="0.25">
      <c r="A322" s="188"/>
      <c r="B322" s="188"/>
    </row>
    <row r="323" spans="1:2" x14ac:dyDescent="0.25">
      <c r="A323" s="188"/>
      <c r="B323" s="188"/>
    </row>
    <row r="324" spans="1:2" x14ac:dyDescent="0.25">
      <c r="A324" s="188"/>
      <c r="B324" s="188"/>
    </row>
    <row r="325" spans="1:2" x14ac:dyDescent="0.25">
      <c r="A325" s="188"/>
      <c r="B325" s="188"/>
    </row>
    <row r="326" spans="1:2" x14ac:dyDescent="0.25">
      <c r="A326" s="188"/>
      <c r="B326" s="188"/>
    </row>
    <row r="327" spans="1:2" x14ac:dyDescent="0.25">
      <c r="A327" s="188"/>
      <c r="B327" s="188"/>
    </row>
    <row r="328" spans="1:2" x14ac:dyDescent="0.25">
      <c r="A328" s="188"/>
      <c r="B328" s="188"/>
    </row>
    <row r="329" spans="1:2" x14ac:dyDescent="0.25">
      <c r="A329" s="188"/>
      <c r="B329" s="188"/>
    </row>
    <row r="330" spans="1:2" x14ac:dyDescent="0.25">
      <c r="A330" s="188"/>
      <c r="B330" s="188"/>
    </row>
    <row r="331" spans="1:2" x14ac:dyDescent="0.25">
      <c r="A331" s="188"/>
      <c r="B331" s="188"/>
    </row>
    <row r="332" spans="1:2" x14ac:dyDescent="0.25">
      <c r="A332" s="188"/>
      <c r="B332" s="188"/>
    </row>
    <row r="333" spans="1:2" x14ac:dyDescent="0.25">
      <c r="A333" s="188"/>
      <c r="B333" s="188"/>
    </row>
    <row r="334" spans="1:2" x14ac:dyDescent="0.25">
      <c r="A334" s="188"/>
      <c r="B334" s="188"/>
    </row>
    <row r="335" spans="1:2" x14ac:dyDescent="0.25">
      <c r="A335" s="188"/>
      <c r="B335" s="188"/>
    </row>
    <row r="336" spans="1:2" x14ac:dyDescent="0.25">
      <c r="A336" s="188"/>
      <c r="B336" s="188"/>
    </row>
    <row r="337" spans="1:2" x14ac:dyDescent="0.25">
      <c r="A337" s="188"/>
      <c r="B337" s="188"/>
    </row>
    <row r="338" spans="1:2" x14ac:dyDescent="0.25">
      <c r="A338" s="188"/>
      <c r="B338" s="188"/>
    </row>
    <row r="339" spans="1:2" x14ac:dyDescent="0.25">
      <c r="A339" s="188"/>
      <c r="B339" s="188"/>
    </row>
    <row r="340" spans="1:2" x14ac:dyDescent="0.25">
      <c r="A340" s="188"/>
      <c r="B340" s="188"/>
    </row>
    <row r="341" spans="1:2" x14ac:dyDescent="0.25">
      <c r="A341" s="188"/>
      <c r="B341" s="188"/>
    </row>
    <row r="342" spans="1:2" x14ac:dyDescent="0.25">
      <c r="A342" s="188"/>
      <c r="B342" s="188"/>
    </row>
    <row r="343" spans="1:2" x14ac:dyDescent="0.25">
      <c r="A343" s="188"/>
      <c r="B343" s="188"/>
    </row>
    <row r="344" spans="1:2" x14ac:dyDescent="0.25">
      <c r="A344" s="188"/>
      <c r="B344" s="188"/>
    </row>
    <row r="345" spans="1:2" x14ac:dyDescent="0.25">
      <c r="A345" s="188"/>
      <c r="B345" s="188"/>
    </row>
    <row r="346" spans="1:2" x14ac:dyDescent="0.25">
      <c r="A346" s="188"/>
      <c r="B346" s="188"/>
    </row>
    <row r="347" spans="1:2" x14ac:dyDescent="0.25">
      <c r="A347" s="188"/>
      <c r="B347" s="188"/>
    </row>
    <row r="348" spans="1:2" x14ac:dyDescent="0.25">
      <c r="A348" s="188"/>
      <c r="B348" s="188"/>
    </row>
    <row r="349" spans="1:2" x14ac:dyDescent="0.25">
      <c r="A349" s="188"/>
      <c r="B349" s="188"/>
    </row>
    <row r="350" spans="1:2" x14ac:dyDescent="0.25">
      <c r="A350" s="188"/>
      <c r="B350" s="188"/>
    </row>
    <row r="351" spans="1:2" x14ac:dyDescent="0.25">
      <c r="A351" s="188"/>
      <c r="B351" s="188"/>
    </row>
    <row r="352" spans="1:2" x14ac:dyDescent="0.25">
      <c r="A352" s="188"/>
      <c r="B352" s="188"/>
    </row>
    <row r="353" spans="1:2" x14ac:dyDescent="0.25">
      <c r="A353" s="188"/>
      <c r="B353" s="188"/>
    </row>
    <row r="354" spans="1:2" x14ac:dyDescent="0.25">
      <c r="A354" s="188"/>
      <c r="B354" s="188"/>
    </row>
    <row r="355" spans="1:2" x14ac:dyDescent="0.25">
      <c r="A355" s="188"/>
      <c r="B355" s="188"/>
    </row>
    <row r="356" spans="1:2" x14ac:dyDescent="0.25">
      <c r="A356" s="188"/>
      <c r="B356" s="188"/>
    </row>
    <row r="357" spans="1:2" x14ac:dyDescent="0.25">
      <c r="A357" s="188"/>
      <c r="B357" s="188"/>
    </row>
    <row r="358" spans="1:2" x14ac:dyDescent="0.25">
      <c r="A358" s="188"/>
      <c r="B358" s="188"/>
    </row>
    <row r="359" spans="1:2" x14ac:dyDescent="0.25">
      <c r="A359" s="188"/>
      <c r="B359" s="188"/>
    </row>
    <row r="360" spans="1:2" x14ac:dyDescent="0.25">
      <c r="A360" s="188"/>
      <c r="B360" s="188"/>
    </row>
    <row r="361" spans="1:2" x14ac:dyDescent="0.25">
      <c r="A361" s="188"/>
      <c r="B361" s="188"/>
    </row>
    <row r="362" spans="1:2" x14ac:dyDescent="0.25">
      <c r="A362" s="188"/>
      <c r="B362" s="188"/>
    </row>
    <row r="363" spans="1:2" x14ac:dyDescent="0.25">
      <c r="A363" s="188"/>
      <c r="B363" s="188"/>
    </row>
    <row r="364" spans="1:2" x14ac:dyDescent="0.25">
      <c r="A364" s="188"/>
      <c r="B364" s="188"/>
    </row>
    <row r="365" spans="1:2" x14ac:dyDescent="0.25">
      <c r="A365" s="188"/>
      <c r="B365" s="188"/>
    </row>
    <row r="366" spans="1:2" x14ac:dyDescent="0.25">
      <c r="A366" s="188"/>
      <c r="B366" s="188"/>
    </row>
    <row r="367" spans="1:2" x14ac:dyDescent="0.25">
      <c r="A367" s="188"/>
      <c r="B367" s="188"/>
    </row>
    <row r="368" spans="1:2" x14ac:dyDescent="0.25">
      <c r="A368" s="188"/>
      <c r="B368" s="188"/>
    </row>
    <row r="369" spans="1:2" x14ac:dyDescent="0.25">
      <c r="A369" s="188"/>
      <c r="B369" s="188"/>
    </row>
    <row r="370" spans="1:2" x14ac:dyDescent="0.25">
      <c r="A370" s="188"/>
      <c r="B370" s="188"/>
    </row>
    <row r="371" spans="1:2" x14ac:dyDescent="0.25">
      <c r="A371" s="188"/>
      <c r="B371" s="188"/>
    </row>
    <row r="372" spans="1:2" x14ac:dyDescent="0.25">
      <c r="A372" s="188"/>
      <c r="B372" s="188"/>
    </row>
    <row r="373" spans="1:2" x14ac:dyDescent="0.25">
      <c r="A373" s="188"/>
      <c r="B373" s="188"/>
    </row>
    <row r="374" spans="1:2" x14ac:dyDescent="0.25">
      <c r="A374" s="188"/>
      <c r="B374" s="188"/>
    </row>
    <row r="375" spans="1:2" x14ac:dyDescent="0.25">
      <c r="A375" s="188"/>
      <c r="B375" s="188"/>
    </row>
    <row r="376" spans="1:2" x14ac:dyDescent="0.25">
      <c r="A376" s="188"/>
      <c r="B376" s="188"/>
    </row>
    <row r="377" spans="1:2" x14ac:dyDescent="0.25">
      <c r="A377" s="188"/>
      <c r="B377" s="188"/>
    </row>
    <row r="378" spans="1:2" x14ac:dyDescent="0.25">
      <c r="A378" s="188"/>
      <c r="B378" s="188"/>
    </row>
    <row r="379" spans="1:2" x14ac:dyDescent="0.25">
      <c r="A379" s="188"/>
      <c r="B379" s="188"/>
    </row>
    <row r="380" spans="1:2" x14ac:dyDescent="0.25">
      <c r="A380" s="188"/>
      <c r="B380" s="188"/>
    </row>
    <row r="381" spans="1:2" x14ac:dyDescent="0.25">
      <c r="A381" s="188"/>
      <c r="B381" s="188"/>
    </row>
    <row r="382" spans="1:2" x14ac:dyDescent="0.25">
      <c r="A382" s="188"/>
      <c r="B382" s="188"/>
    </row>
    <row r="383" spans="1:2" x14ac:dyDescent="0.25">
      <c r="A383" s="188"/>
      <c r="B383" s="188"/>
    </row>
    <row r="384" spans="1:2" x14ac:dyDescent="0.25">
      <c r="A384" s="188"/>
      <c r="B384" s="188"/>
    </row>
    <row r="385" spans="1:2" x14ac:dyDescent="0.25">
      <c r="A385" s="188"/>
      <c r="B385" s="188"/>
    </row>
    <row r="386" spans="1:2" x14ac:dyDescent="0.25">
      <c r="A386" s="188"/>
      <c r="B386" s="188"/>
    </row>
    <row r="387" spans="1:2" x14ac:dyDescent="0.25">
      <c r="A387" s="188"/>
      <c r="B387" s="188"/>
    </row>
    <row r="388" spans="1:2" x14ac:dyDescent="0.25">
      <c r="A388" s="188"/>
      <c r="B388" s="188"/>
    </row>
    <row r="389" spans="1:2" x14ac:dyDescent="0.25">
      <c r="A389" s="188"/>
      <c r="B389" s="188"/>
    </row>
    <row r="390" spans="1:2" x14ac:dyDescent="0.25">
      <c r="A390" s="188"/>
      <c r="B390" s="188"/>
    </row>
    <row r="391" spans="1:2" x14ac:dyDescent="0.25">
      <c r="A391" s="188"/>
      <c r="B391" s="188"/>
    </row>
    <row r="392" spans="1:2" x14ac:dyDescent="0.25">
      <c r="A392" s="188"/>
      <c r="B392" s="188"/>
    </row>
    <row r="393" spans="1:2" x14ac:dyDescent="0.25">
      <c r="A393" s="188"/>
      <c r="B393" s="188"/>
    </row>
    <row r="394" spans="1:2" x14ac:dyDescent="0.25">
      <c r="A394" s="188"/>
      <c r="B394" s="188"/>
    </row>
    <row r="395" spans="1:2" x14ac:dyDescent="0.25">
      <c r="A395" s="188"/>
      <c r="B395" s="188"/>
    </row>
    <row r="396" spans="1:2" x14ac:dyDescent="0.25">
      <c r="A396" s="188"/>
      <c r="B396" s="188"/>
    </row>
    <row r="397" spans="1:2" x14ac:dyDescent="0.25">
      <c r="A397" s="188"/>
      <c r="B397" s="188"/>
    </row>
    <row r="398" spans="1:2" x14ac:dyDescent="0.25">
      <c r="A398" s="188"/>
      <c r="B398" s="188"/>
    </row>
    <row r="399" spans="1:2" x14ac:dyDescent="0.25">
      <c r="A399" s="188"/>
      <c r="B399" s="188"/>
    </row>
    <row r="400" spans="1:2" x14ac:dyDescent="0.25">
      <c r="A400" s="188"/>
      <c r="B400" s="188"/>
    </row>
    <row r="401" spans="1:2" x14ac:dyDescent="0.25">
      <c r="A401" s="188"/>
      <c r="B401" s="188"/>
    </row>
    <row r="402" spans="1:2" x14ac:dyDescent="0.25">
      <c r="A402" s="188"/>
      <c r="B402" s="188"/>
    </row>
    <row r="403" spans="1:2" x14ac:dyDescent="0.25">
      <c r="A403" s="188"/>
      <c r="B403" s="188"/>
    </row>
    <row r="404" spans="1:2" x14ac:dyDescent="0.25">
      <c r="A404" s="188"/>
      <c r="B404" s="188"/>
    </row>
    <row r="405" spans="1:2" x14ac:dyDescent="0.25">
      <c r="A405" s="188"/>
      <c r="B405" s="188"/>
    </row>
    <row r="406" spans="1:2" x14ac:dyDescent="0.25">
      <c r="A406" s="188"/>
      <c r="B406" s="188"/>
    </row>
    <row r="407" spans="1:2" x14ac:dyDescent="0.25">
      <c r="A407" s="188"/>
      <c r="B407" s="188"/>
    </row>
    <row r="408" spans="1:2" x14ac:dyDescent="0.25">
      <c r="A408" s="188"/>
      <c r="B408" s="188"/>
    </row>
    <row r="409" spans="1:2" x14ac:dyDescent="0.25">
      <c r="A409" s="188"/>
      <c r="B409" s="188"/>
    </row>
    <row r="410" spans="1:2" x14ac:dyDescent="0.25">
      <c r="A410" s="188"/>
      <c r="B410" s="188"/>
    </row>
    <row r="411" spans="1:2" x14ac:dyDescent="0.25">
      <c r="A411" s="188"/>
      <c r="B411" s="188"/>
    </row>
    <row r="412" spans="1:2" x14ac:dyDescent="0.25">
      <c r="A412" s="188"/>
      <c r="B412" s="188"/>
    </row>
    <row r="413" spans="1:2" x14ac:dyDescent="0.25">
      <c r="A413" s="188"/>
      <c r="B413" s="188"/>
    </row>
    <row r="414" spans="1:2" x14ac:dyDescent="0.25">
      <c r="A414" s="188"/>
      <c r="B414" s="188"/>
    </row>
    <row r="415" spans="1:2" x14ac:dyDescent="0.25">
      <c r="A415" s="188"/>
      <c r="B415" s="188"/>
    </row>
    <row r="416" spans="1:2" x14ac:dyDescent="0.25">
      <c r="A416" s="188"/>
      <c r="B416" s="188"/>
    </row>
    <row r="417" spans="1:2" x14ac:dyDescent="0.25">
      <c r="A417" s="188"/>
      <c r="B417" s="188"/>
    </row>
    <row r="418" spans="1:2" x14ac:dyDescent="0.25">
      <c r="A418" s="188"/>
      <c r="B418" s="188"/>
    </row>
    <row r="419" spans="1:2" x14ac:dyDescent="0.25">
      <c r="A419" s="188"/>
      <c r="B419" s="188"/>
    </row>
    <row r="420" spans="1:2" x14ac:dyDescent="0.25">
      <c r="A420" s="188"/>
      <c r="B420" s="188"/>
    </row>
    <row r="421" spans="1:2" x14ac:dyDescent="0.25">
      <c r="A421" s="188"/>
      <c r="B421" s="188"/>
    </row>
    <row r="422" spans="1:2" x14ac:dyDescent="0.25">
      <c r="A422" s="188"/>
      <c r="B422" s="188"/>
    </row>
    <row r="423" spans="1:2" x14ac:dyDescent="0.25">
      <c r="A423" s="188"/>
      <c r="B423" s="188"/>
    </row>
    <row r="424" spans="1:2" x14ac:dyDescent="0.25">
      <c r="A424" s="188"/>
      <c r="B424" s="188"/>
    </row>
    <row r="425" spans="1:2" x14ac:dyDescent="0.25">
      <c r="A425" s="188"/>
      <c r="B425" s="188"/>
    </row>
    <row r="426" spans="1:2" x14ac:dyDescent="0.25">
      <c r="A426" s="188"/>
      <c r="B426" s="188"/>
    </row>
    <row r="427" spans="1:2" x14ac:dyDescent="0.25">
      <c r="A427" s="188"/>
      <c r="B427" s="188"/>
    </row>
    <row r="428" spans="1:2" x14ac:dyDescent="0.25">
      <c r="A428" s="188"/>
      <c r="B428" s="188"/>
    </row>
    <row r="429" spans="1:2" x14ac:dyDescent="0.25">
      <c r="A429" s="188"/>
      <c r="B429" s="188"/>
    </row>
    <row r="430" spans="1:2" x14ac:dyDescent="0.25">
      <c r="A430" s="188"/>
      <c r="B430" s="188"/>
    </row>
    <row r="431" spans="1:2" x14ac:dyDescent="0.25">
      <c r="A431" s="188"/>
      <c r="B431" s="188"/>
    </row>
    <row r="432" spans="1:2" x14ac:dyDescent="0.25">
      <c r="A432" s="188"/>
      <c r="B432" s="188"/>
    </row>
    <row r="433" spans="1:2" x14ac:dyDescent="0.25">
      <c r="A433" s="188"/>
      <c r="B433" s="188"/>
    </row>
    <row r="434" spans="1:2" x14ac:dyDescent="0.25">
      <c r="A434" s="188"/>
      <c r="B434" s="188"/>
    </row>
    <row r="435" spans="1:2" x14ac:dyDescent="0.25">
      <c r="A435" s="188"/>
      <c r="B435" s="188"/>
    </row>
    <row r="436" spans="1:2" x14ac:dyDescent="0.25">
      <c r="A436" s="188"/>
      <c r="B436" s="188"/>
    </row>
    <row r="437" spans="1:2" x14ac:dyDescent="0.25">
      <c r="A437" s="188"/>
      <c r="B437" s="188"/>
    </row>
    <row r="438" spans="1:2" x14ac:dyDescent="0.25">
      <c r="A438" s="188"/>
      <c r="B438" s="188"/>
    </row>
    <row r="439" spans="1:2" x14ac:dyDescent="0.25">
      <c r="A439" s="188"/>
      <c r="B439" s="188"/>
    </row>
    <row r="440" spans="1:2" x14ac:dyDescent="0.25">
      <c r="A440" s="188"/>
      <c r="B440" s="188"/>
    </row>
    <row r="441" spans="1:2" x14ac:dyDescent="0.25">
      <c r="A441" s="188"/>
      <c r="B441" s="188"/>
    </row>
    <row r="442" spans="1:2" x14ac:dyDescent="0.25">
      <c r="A442" s="188"/>
      <c r="B442" s="188"/>
    </row>
    <row r="443" spans="1:2" x14ac:dyDescent="0.25">
      <c r="A443" s="188"/>
      <c r="B443" s="188"/>
    </row>
    <row r="444" spans="1:2" x14ac:dyDescent="0.25">
      <c r="A444" s="188"/>
      <c r="B444" s="188"/>
    </row>
    <row r="445" spans="1:2" x14ac:dyDescent="0.25">
      <c r="A445" s="188"/>
      <c r="B445" s="188"/>
    </row>
    <row r="446" spans="1:2" x14ac:dyDescent="0.25">
      <c r="A446" s="188"/>
      <c r="B446" s="188"/>
    </row>
    <row r="447" spans="1:2" x14ac:dyDescent="0.25">
      <c r="A447" s="188"/>
      <c r="B447" s="188"/>
    </row>
    <row r="448" spans="1:2" x14ac:dyDescent="0.25">
      <c r="A448" s="188"/>
      <c r="B448" s="188"/>
    </row>
    <row r="449" spans="1:2" x14ac:dyDescent="0.25">
      <c r="A449" s="188"/>
      <c r="B449" s="188"/>
    </row>
    <row r="450" spans="1:2" x14ac:dyDescent="0.25">
      <c r="A450" s="188"/>
      <c r="B450" s="188"/>
    </row>
    <row r="451" spans="1:2" x14ac:dyDescent="0.25">
      <c r="A451" s="188"/>
      <c r="B451" s="188"/>
    </row>
    <row r="452" spans="1:2" x14ac:dyDescent="0.25">
      <c r="A452" s="188"/>
      <c r="B452" s="188"/>
    </row>
    <row r="453" spans="1:2" x14ac:dyDescent="0.25">
      <c r="A453" s="188"/>
      <c r="B453" s="188"/>
    </row>
    <row r="454" spans="1:2" x14ac:dyDescent="0.25">
      <c r="A454" s="188"/>
      <c r="B454" s="188"/>
    </row>
    <row r="455" spans="1:2" x14ac:dyDescent="0.25">
      <c r="A455" s="188"/>
      <c r="B455" s="188"/>
    </row>
    <row r="456" spans="1:2" x14ac:dyDescent="0.25">
      <c r="A456" s="188"/>
      <c r="B456" s="188"/>
    </row>
    <row r="457" spans="1:2" x14ac:dyDescent="0.25">
      <c r="A457" s="188"/>
      <c r="B457" s="188"/>
    </row>
    <row r="458" spans="1:2" x14ac:dyDescent="0.25">
      <c r="A458" s="188"/>
      <c r="B458" s="188"/>
    </row>
    <row r="459" spans="1:2" x14ac:dyDescent="0.25">
      <c r="A459" s="188"/>
      <c r="B459" s="188"/>
    </row>
    <row r="460" spans="1:2" x14ac:dyDescent="0.25">
      <c r="A460" s="188"/>
      <c r="B460" s="188"/>
    </row>
    <row r="461" spans="1:2" x14ac:dyDescent="0.25">
      <c r="A461" s="188"/>
      <c r="B461" s="188"/>
    </row>
    <row r="462" spans="1:2" x14ac:dyDescent="0.25">
      <c r="A462" s="188"/>
      <c r="B462" s="188"/>
    </row>
    <row r="463" spans="1:2" x14ac:dyDescent="0.25">
      <c r="A463" s="188"/>
      <c r="B463" s="188"/>
    </row>
    <row r="464" spans="1:2" x14ac:dyDescent="0.25">
      <c r="A464" s="188"/>
      <c r="B464" s="188"/>
    </row>
    <row r="465" spans="1:2" x14ac:dyDescent="0.25">
      <c r="A465" s="188"/>
      <c r="B465" s="188"/>
    </row>
    <row r="466" spans="1:2" x14ac:dyDescent="0.25">
      <c r="A466" s="188"/>
      <c r="B466" s="188"/>
    </row>
    <row r="467" spans="1:2" x14ac:dyDescent="0.25">
      <c r="A467" s="188"/>
      <c r="B467" s="188"/>
    </row>
    <row r="468" spans="1:2" x14ac:dyDescent="0.25">
      <c r="A468" s="188"/>
      <c r="B468" s="188"/>
    </row>
    <row r="469" spans="1:2" x14ac:dyDescent="0.25">
      <c r="A469" s="188"/>
      <c r="B469" s="188"/>
    </row>
    <row r="470" spans="1:2" x14ac:dyDescent="0.25">
      <c r="A470" s="188"/>
      <c r="B470" s="188"/>
    </row>
    <row r="471" spans="1:2" x14ac:dyDescent="0.25">
      <c r="A471" s="188"/>
      <c r="B471" s="188"/>
    </row>
    <row r="472" spans="1:2" x14ac:dyDescent="0.25">
      <c r="A472" s="188"/>
      <c r="B472" s="188"/>
    </row>
    <row r="473" spans="1:2" x14ac:dyDescent="0.25">
      <c r="A473" s="188"/>
      <c r="B473" s="188"/>
    </row>
    <row r="474" spans="1:2" x14ac:dyDescent="0.25">
      <c r="A474" s="188"/>
      <c r="B474" s="188"/>
    </row>
    <row r="475" spans="1:2" x14ac:dyDescent="0.25">
      <c r="A475" s="188"/>
      <c r="B475" s="188"/>
    </row>
    <row r="476" spans="1:2" x14ac:dyDescent="0.25">
      <c r="A476" s="188"/>
      <c r="B476" s="188"/>
    </row>
    <row r="477" spans="1:2" x14ac:dyDescent="0.25">
      <c r="A477" s="188"/>
      <c r="B477" s="188"/>
    </row>
    <row r="478" spans="1:2" x14ac:dyDescent="0.25">
      <c r="A478" s="188"/>
      <c r="B478" s="188"/>
    </row>
    <row r="479" spans="1:2" x14ac:dyDescent="0.25">
      <c r="A479" s="188"/>
      <c r="B479" s="188"/>
    </row>
    <row r="480" spans="1:2" x14ac:dyDescent="0.25">
      <c r="A480" s="188"/>
      <c r="B480" s="188"/>
    </row>
    <row r="481" spans="1:2" x14ac:dyDescent="0.25">
      <c r="A481" s="188"/>
      <c r="B481" s="188"/>
    </row>
    <row r="482" spans="1:2" x14ac:dyDescent="0.25">
      <c r="A482" s="188"/>
      <c r="B482" s="188"/>
    </row>
    <row r="483" spans="1:2" x14ac:dyDescent="0.25">
      <c r="A483" s="188"/>
      <c r="B483" s="188"/>
    </row>
    <row r="484" spans="1:2" x14ac:dyDescent="0.25">
      <c r="A484" s="188"/>
      <c r="B484" s="188"/>
    </row>
    <row r="485" spans="1:2" x14ac:dyDescent="0.25">
      <c r="A485" s="188"/>
      <c r="B485" s="188"/>
    </row>
    <row r="486" spans="1:2" x14ac:dyDescent="0.25">
      <c r="A486" s="188"/>
      <c r="B486" s="188"/>
    </row>
    <row r="487" spans="1:2" x14ac:dyDescent="0.25">
      <c r="A487" s="188"/>
      <c r="B487" s="188"/>
    </row>
    <row r="488" spans="1:2" x14ac:dyDescent="0.25">
      <c r="A488" s="188"/>
      <c r="B488" s="188"/>
    </row>
    <row r="489" spans="1:2" x14ac:dyDescent="0.25">
      <c r="A489" s="188"/>
      <c r="B489" s="188"/>
    </row>
    <row r="490" spans="1:2" x14ac:dyDescent="0.25">
      <c r="A490" s="188"/>
      <c r="B490" s="188"/>
    </row>
    <row r="491" spans="1:2" x14ac:dyDescent="0.25">
      <c r="A491" s="188"/>
      <c r="B491" s="188"/>
    </row>
    <row r="492" spans="1:2" x14ac:dyDescent="0.25">
      <c r="A492" s="188"/>
      <c r="B492" s="188"/>
    </row>
    <row r="493" spans="1:2" x14ac:dyDescent="0.25">
      <c r="A493" s="188"/>
      <c r="B493" s="188"/>
    </row>
    <row r="494" spans="1:2" x14ac:dyDescent="0.25">
      <c r="A494" s="188"/>
      <c r="B494" s="188"/>
    </row>
    <row r="495" spans="1:2" x14ac:dyDescent="0.25">
      <c r="A495" s="188"/>
      <c r="B495" s="188"/>
    </row>
    <row r="496" spans="1:2" x14ac:dyDescent="0.25">
      <c r="A496" s="188"/>
      <c r="B496" s="188"/>
    </row>
    <row r="497" spans="1:2" x14ac:dyDescent="0.25">
      <c r="A497" s="188"/>
      <c r="B497" s="188"/>
    </row>
    <row r="498" spans="1:2" x14ac:dyDescent="0.25">
      <c r="A498" s="188"/>
      <c r="B498" s="188"/>
    </row>
    <row r="499" spans="1:2" x14ac:dyDescent="0.25">
      <c r="A499" s="188"/>
      <c r="B499" s="188"/>
    </row>
    <row r="500" spans="1:2" x14ac:dyDescent="0.25">
      <c r="A500" s="188"/>
      <c r="B500" s="188"/>
    </row>
    <row r="501" spans="1:2" x14ac:dyDescent="0.25">
      <c r="A501" s="188"/>
      <c r="B501" s="188"/>
    </row>
    <row r="502" spans="1:2" x14ac:dyDescent="0.25">
      <c r="A502" s="188"/>
      <c r="B502" s="188"/>
    </row>
    <row r="503" spans="1:2" x14ac:dyDescent="0.25">
      <c r="A503" s="188"/>
      <c r="B503" s="188"/>
    </row>
    <row r="504" spans="1:2" x14ac:dyDescent="0.25">
      <c r="A504" s="188"/>
      <c r="B504" s="188"/>
    </row>
    <row r="505" spans="1:2" x14ac:dyDescent="0.25">
      <c r="A505" s="188"/>
      <c r="B505" s="188"/>
    </row>
    <row r="506" spans="1:2" x14ac:dyDescent="0.25">
      <c r="A506" s="188"/>
      <c r="B506" s="188"/>
    </row>
    <row r="507" spans="1:2" x14ac:dyDescent="0.25">
      <c r="A507" s="188"/>
      <c r="B507" s="188"/>
    </row>
    <row r="508" spans="1:2" x14ac:dyDescent="0.25">
      <c r="A508" s="188"/>
      <c r="B508" s="188"/>
    </row>
    <row r="509" spans="1:2" x14ac:dyDescent="0.25">
      <c r="A509" s="188"/>
      <c r="B509" s="188"/>
    </row>
    <row r="510" spans="1:2" x14ac:dyDescent="0.25">
      <c r="A510" s="188"/>
      <c r="B510" s="188"/>
    </row>
    <row r="511" spans="1:2" x14ac:dyDescent="0.25">
      <c r="A511" s="188"/>
      <c r="B511" s="188"/>
    </row>
    <row r="512" spans="1:2" x14ac:dyDescent="0.25">
      <c r="A512" s="188"/>
      <c r="B512" s="188"/>
    </row>
    <row r="513" spans="1:2" x14ac:dyDescent="0.25">
      <c r="A513" s="188"/>
      <c r="B513" s="188"/>
    </row>
    <row r="514" spans="1:2" x14ac:dyDescent="0.25">
      <c r="A514" s="188"/>
      <c r="B514" s="188"/>
    </row>
    <row r="515" spans="1:2" x14ac:dyDescent="0.25">
      <c r="A515" s="188"/>
      <c r="B515" s="188"/>
    </row>
    <row r="516" spans="1:2" x14ac:dyDescent="0.25">
      <c r="A516" s="188"/>
      <c r="B516" s="188"/>
    </row>
    <row r="517" spans="1:2" x14ac:dyDescent="0.25">
      <c r="A517" s="188"/>
      <c r="B517" s="188"/>
    </row>
    <row r="518" spans="1:2" x14ac:dyDescent="0.25">
      <c r="A518" s="188"/>
      <c r="B518" s="188"/>
    </row>
    <row r="519" spans="1:2" x14ac:dyDescent="0.25">
      <c r="A519" s="188"/>
      <c r="B519" s="188"/>
    </row>
    <row r="520" spans="1:2" x14ac:dyDescent="0.25">
      <c r="A520" s="188"/>
      <c r="B520" s="188"/>
    </row>
    <row r="521" spans="1:2" x14ac:dyDescent="0.25">
      <c r="A521" s="188"/>
      <c r="B521" s="188"/>
    </row>
    <row r="522" spans="1:2" x14ac:dyDescent="0.25">
      <c r="A522" s="188"/>
      <c r="B522" s="188"/>
    </row>
    <row r="523" spans="1:2" x14ac:dyDescent="0.25">
      <c r="A523" s="188"/>
      <c r="B523" s="188"/>
    </row>
    <row r="524" spans="1:2" x14ac:dyDescent="0.25">
      <c r="A524" s="188"/>
      <c r="B524" s="188"/>
    </row>
    <row r="525" spans="1:2" x14ac:dyDescent="0.25">
      <c r="A525" s="188"/>
      <c r="B525" s="188"/>
    </row>
    <row r="526" spans="1:2" x14ac:dyDescent="0.25">
      <c r="A526" s="188"/>
      <c r="B526" s="188"/>
    </row>
    <row r="527" spans="1:2" x14ac:dyDescent="0.25">
      <c r="A527" s="188"/>
      <c r="B527" s="188"/>
    </row>
    <row r="528" spans="1:2" x14ac:dyDescent="0.25">
      <c r="A528" s="188"/>
      <c r="B528" s="188"/>
    </row>
    <row r="529" spans="1:2" x14ac:dyDescent="0.25">
      <c r="A529" s="188"/>
      <c r="B529" s="188"/>
    </row>
    <row r="530" spans="1:2" x14ac:dyDescent="0.25">
      <c r="A530" s="188"/>
      <c r="B530" s="188"/>
    </row>
    <row r="531" spans="1:2" x14ac:dyDescent="0.25">
      <c r="A531" s="188"/>
      <c r="B531" s="188"/>
    </row>
    <row r="532" spans="1:2" x14ac:dyDescent="0.25">
      <c r="A532" s="188"/>
      <c r="B532" s="188"/>
    </row>
    <row r="533" spans="1:2" x14ac:dyDescent="0.25">
      <c r="A533" s="188"/>
      <c r="B533" s="188"/>
    </row>
    <row r="534" spans="1:2" x14ac:dyDescent="0.25">
      <c r="A534" s="188"/>
      <c r="B534" s="188"/>
    </row>
    <row r="535" spans="1:2" x14ac:dyDescent="0.25">
      <c r="A535" s="188"/>
      <c r="B535" s="188"/>
    </row>
    <row r="536" spans="1:2" x14ac:dyDescent="0.25">
      <c r="A536" s="188"/>
      <c r="B536" s="188"/>
    </row>
    <row r="537" spans="1:2" x14ac:dyDescent="0.25">
      <c r="A537" s="188"/>
      <c r="B537" s="188"/>
    </row>
    <row r="538" spans="1:2" x14ac:dyDescent="0.25">
      <c r="A538" s="188"/>
      <c r="B538" s="188"/>
    </row>
    <row r="539" spans="1:2" x14ac:dyDescent="0.25">
      <c r="A539" s="188"/>
      <c r="B539" s="188"/>
    </row>
    <row r="540" spans="1:2" x14ac:dyDescent="0.25">
      <c r="A540" s="188"/>
      <c r="B540" s="188"/>
    </row>
    <row r="541" spans="1:2" x14ac:dyDescent="0.25">
      <c r="A541" s="188"/>
      <c r="B541" s="188"/>
    </row>
    <row r="542" spans="1:2" x14ac:dyDescent="0.25">
      <c r="A542" s="188"/>
      <c r="B542" s="188"/>
    </row>
    <row r="543" spans="1:2" x14ac:dyDescent="0.25">
      <c r="A543" s="188"/>
      <c r="B543" s="188"/>
    </row>
    <row r="544" spans="1:2" x14ac:dyDescent="0.25">
      <c r="A544" s="188"/>
      <c r="B544" s="188"/>
    </row>
    <row r="545" spans="1:2" x14ac:dyDescent="0.25">
      <c r="A545" s="188"/>
      <c r="B545" s="188"/>
    </row>
    <row r="546" spans="1:2" x14ac:dyDescent="0.25">
      <c r="A546" s="188"/>
      <c r="B546" s="188"/>
    </row>
    <row r="547" spans="1:2" x14ac:dyDescent="0.25">
      <c r="A547" s="188"/>
      <c r="B547" s="188"/>
    </row>
    <row r="548" spans="1:2" x14ac:dyDescent="0.25">
      <c r="A548" s="188"/>
      <c r="B548" s="188"/>
    </row>
    <row r="549" spans="1:2" x14ac:dyDescent="0.25">
      <c r="A549" s="188"/>
      <c r="B549" s="188"/>
    </row>
    <row r="550" spans="1:2" x14ac:dyDescent="0.25">
      <c r="A550" s="188"/>
      <c r="B550" s="188"/>
    </row>
    <row r="551" spans="1:2" x14ac:dyDescent="0.25">
      <c r="A551" s="188"/>
      <c r="B551" s="188"/>
    </row>
    <row r="552" spans="1:2" x14ac:dyDescent="0.25">
      <c r="A552" s="188"/>
      <c r="B552" s="188"/>
    </row>
    <row r="553" spans="1:2" x14ac:dyDescent="0.25">
      <c r="A553" s="188"/>
      <c r="B553" s="188"/>
    </row>
    <row r="554" spans="1:2" x14ac:dyDescent="0.25">
      <c r="A554" s="188"/>
      <c r="B554" s="188"/>
    </row>
    <row r="555" spans="1:2" x14ac:dyDescent="0.25">
      <c r="A555" s="188"/>
      <c r="B555" s="188"/>
    </row>
    <row r="556" spans="1:2" x14ac:dyDescent="0.25">
      <c r="A556" s="188"/>
      <c r="B556" s="188"/>
    </row>
    <row r="557" spans="1:2" x14ac:dyDescent="0.25">
      <c r="A557" s="188"/>
      <c r="B557" s="188"/>
    </row>
    <row r="558" spans="1:2" x14ac:dyDescent="0.25">
      <c r="A558" s="188"/>
      <c r="B558" s="188"/>
    </row>
    <row r="559" spans="1:2" x14ac:dyDescent="0.25">
      <c r="A559" s="188"/>
      <c r="B559" s="188"/>
    </row>
    <row r="560" spans="1:2" x14ac:dyDescent="0.25">
      <c r="A560" s="188"/>
      <c r="B560" s="188"/>
    </row>
    <row r="561" spans="1:2" x14ac:dyDescent="0.25">
      <c r="A561" s="188"/>
      <c r="B561" s="188"/>
    </row>
    <row r="562" spans="1:2" x14ac:dyDescent="0.25">
      <c r="A562" s="188"/>
      <c r="B562" s="188"/>
    </row>
    <row r="563" spans="1:2" x14ac:dyDescent="0.25">
      <c r="A563" s="188"/>
      <c r="B563" s="188"/>
    </row>
    <row r="564" spans="1:2" x14ac:dyDescent="0.25">
      <c r="A564" s="188"/>
      <c r="B564" s="188"/>
    </row>
    <row r="565" spans="1:2" x14ac:dyDescent="0.25">
      <c r="A565" s="188"/>
      <c r="B565" s="188"/>
    </row>
    <row r="566" spans="1:2" x14ac:dyDescent="0.25">
      <c r="A566" s="188"/>
      <c r="B566" s="188"/>
    </row>
    <row r="567" spans="1:2" x14ac:dyDescent="0.25">
      <c r="A567" s="188"/>
      <c r="B567" s="188"/>
    </row>
    <row r="568" spans="1:2" x14ac:dyDescent="0.25">
      <c r="A568" s="188"/>
      <c r="B568" s="188"/>
    </row>
    <row r="569" spans="1:2" x14ac:dyDescent="0.25">
      <c r="A569" s="188"/>
      <c r="B569" s="188"/>
    </row>
    <row r="570" spans="1:2" x14ac:dyDescent="0.25">
      <c r="A570" s="188"/>
      <c r="B570" s="188"/>
    </row>
    <row r="571" spans="1:2" x14ac:dyDescent="0.25">
      <c r="A571" s="188"/>
      <c r="B571" s="188"/>
    </row>
    <row r="572" spans="1:2" x14ac:dyDescent="0.25">
      <c r="A572" s="188"/>
      <c r="B572" s="188"/>
    </row>
    <row r="573" spans="1:2" x14ac:dyDescent="0.25">
      <c r="A573" s="188"/>
      <c r="B573" s="188"/>
    </row>
    <row r="574" spans="1:2" x14ac:dyDescent="0.25">
      <c r="A574" s="188"/>
      <c r="B574" s="188"/>
    </row>
    <row r="575" spans="1:2" x14ac:dyDescent="0.25">
      <c r="A575" s="188"/>
      <c r="B575" s="188"/>
    </row>
    <row r="576" spans="1:2" x14ac:dyDescent="0.25">
      <c r="A576" s="188"/>
      <c r="B576" s="188"/>
    </row>
    <row r="577" spans="1:2" x14ac:dyDescent="0.25">
      <c r="A577" s="188"/>
      <c r="B577" s="188"/>
    </row>
    <row r="578" spans="1:2" x14ac:dyDescent="0.25">
      <c r="A578" s="188"/>
      <c r="B578" s="188"/>
    </row>
    <row r="579" spans="1:2" x14ac:dyDescent="0.25">
      <c r="A579" s="188"/>
      <c r="B579" s="188"/>
    </row>
    <row r="580" spans="1:2" x14ac:dyDescent="0.25">
      <c r="A580" s="188"/>
      <c r="B580" s="188"/>
    </row>
    <row r="581" spans="1:2" x14ac:dyDescent="0.25">
      <c r="A581" s="188"/>
      <c r="B581" s="188"/>
    </row>
    <row r="582" spans="1:2" x14ac:dyDescent="0.25">
      <c r="A582" s="188"/>
      <c r="B582" s="188"/>
    </row>
    <row r="583" spans="1:2" x14ac:dyDescent="0.25">
      <c r="A583" s="188"/>
      <c r="B583" s="188"/>
    </row>
    <row r="584" spans="1:2" x14ac:dyDescent="0.25">
      <c r="A584" s="188"/>
      <c r="B584" s="188"/>
    </row>
    <row r="585" spans="1:2" x14ac:dyDescent="0.25">
      <c r="A585" s="188"/>
      <c r="B585" s="188"/>
    </row>
    <row r="586" spans="1:2" x14ac:dyDescent="0.25">
      <c r="A586" s="188"/>
      <c r="B586" s="188"/>
    </row>
    <row r="587" spans="1:2" x14ac:dyDescent="0.25">
      <c r="A587" s="188"/>
      <c r="B587" s="188"/>
    </row>
    <row r="588" spans="1:2" x14ac:dyDescent="0.25">
      <c r="A588" s="188"/>
      <c r="B588" s="188"/>
    </row>
    <row r="589" spans="1:2" x14ac:dyDescent="0.25">
      <c r="A589" s="188"/>
      <c r="B589" s="188"/>
    </row>
    <row r="590" spans="1:2" x14ac:dyDescent="0.25">
      <c r="A590" s="188"/>
      <c r="B590" s="188"/>
    </row>
    <row r="591" spans="1:2" x14ac:dyDescent="0.25">
      <c r="A591" s="188"/>
      <c r="B591" s="188"/>
    </row>
    <row r="592" spans="1:2" x14ac:dyDescent="0.25">
      <c r="A592" s="188"/>
      <c r="B592" s="188"/>
    </row>
    <row r="593" spans="1:2" x14ac:dyDescent="0.25">
      <c r="A593" s="188"/>
      <c r="B593" s="188"/>
    </row>
    <row r="594" spans="1:2" x14ac:dyDescent="0.25">
      <c r="A594" s="188"/>
      <c r="B594" s="188"/>
    </row>
    <row r="595" spans="1:2" x14ac:dyDescent="0.25">
      <c r="A595" s="188"/>
      <c r="B595" s="188"/>
    </row>
    <row r="596" spans="1:2" x14ac:dyDescent="0.25">
      <c r="A596" s="188"/>
      <c r="B596" s="188"/>
    </row>
    <row r="597" spans="1:2" x14ac:dyDescent="0.25">
      <c r="A597" s="188"/>
      <c r="B597" s="188"/>
    </row>
    <row r="598" spans="1:2" x14ac:dyDescent="0.25">
      <c r="A598" s="188"/>
      <c r="B598" s="188"/>
    </row>
    <row r="599" spans="1:2" x14ac:dyDescent="0.25">
      <c r="A599" s="188"/>
      <c r="B599" s="188"/>
    </row>
    <row r="600" spans="1:2" x14ac:dyDescent="0.25">
      <c r="A600" s="188"/>
      <c r="B600" s="188"/>
    </row>
    <row r="601" spans="1:2" x14ac:dyDescent="0.25">
      <c r="A601" s="188"/>
      <c r="B601" s="188"/>
    </row>
    <row r="602" spans="1:2" x14ac:dyDescent="0.25">
      <c r="A602" s="188"/>
      <c r="B602" s="188"/>
    </row>
    <row r="603" spans="1:2" x14ac:dyDescent="0.25">
      <c r="A603" s="188"/>
      <c r="B603" s="188"/>
    </row>
    <row r="604" spans="1:2" x14ac:dyDescent="0.25">
      <c r="A604" s="188"/>
      <c r="B604" s="188"/>
    </row>
    <row r="605" spans="1:2" x14ac:dyDescent="0.25">
      <c r="A605" s="188"/>
      <c r="B605" s="188"/>
    </row>
    <row r="606" spans="1:2" x14ac:dyDescent="0.25">
      <c r="A606" s="188"/>
      <c r="B606" s="188"/>
    </row>
    <row r="607" spans="1:2" x14ac:dyDescent="0.25">
      <c r="A607" s="188"/>
      <c r="B607" s="188"/>
    </row>
    <row r="608" spans="1:2" x14ac:dyDescent="0.25">
      <c r="A608" s="188"/>
      <c r="B608" s="188"/>
    </row>
    <row r="609" spans="1:2" x14ac:dyDescent="0.25">
      <c r="A609" s="188"/>
      <c r="B609" s="188"/>
    </row>
    <row r="610" spans="1:2" x14ac:dyDescent="0.25">
      <c r="A610" s="188"/>
      <c r="B610" s="188"/>
    </row>
    <row r="611" spans="1:2" x14ac:dyDescent="0.25">
      <c r="A611" s="188"/>
      <c r="B611" s="188"/>
    </row>
    <row r="612" spans="1:2" x14ac:dyDescent="0.25">
      <c r="A612" s="188"/>
      <c r="B612" s="188"/>
    </row>
    <row r="613" spans="1:2" x14ac:dyDescent="0.25">
      <c r="A613" s="188"/>
      <c r="B613" s="188"/>
    </row>
    <row r="614" spans="1:2" x14ac:dyDescent="0.25">
      <c r="A614" s="188"/>
      <c r="B614" s="188"/>
    </row>
    <row r="615" spans="1:2" x14ac:dyDescent="0.25">
      <c r="A615" s="188"/>
      <c r="B615" s="188"/>
    </row>
    <row r="616" spans="1:2" x14ac:dyDescent="0.25">
      <c r="A616" s="188"/>
      <c r="B616" s="188"/>
    </row>
    <row r="617" spans="1:2" x14ac:dyDescent="0.25">
      <c r="A617" s="188"/>
      <c r="B617" s="188"/>
    </row>
    <row r="618" spans="1:2" x14ac:dyDescent="0.25">
      <c r="A618" s="188"/>
      <c r="B618" s="188"/>
    </row>
    <row r="619" spans="1:2" x14ac:dyDescent="0.25">
      <c r="A619" s="188"/>
      <c r="B619" s="188"/>
    </row>
    <row r="620" spans="1:2" x14ac:dyDescent="0.25">
      <c r="A620" s="188"/>
      <c r="B620" s="188"/>
    </row>
    <row r="621" spans="1:2" x14ac:dyDescent="0.25">
      <c r="A621" s="188"/>
      <c r="B621" s="188"/>
    </row>
    <row r="622" spans="1:2" x14ac:dyDescent="0.25">
      <c r="A622" s="188"/>
      <c r="B622" s="188"/>
    </row>
    <row r="623" spans="1:2" x14ac:dyDescent="0.25">
      <c r="A623" s="188"/>
      <c r="B623" s="188"/>
    </row>
    <row r="624" spans="1:2" x14ac:dyDescent="0.25">
      <c r="A624" s="188"/>
      <c r="B624" s="188"/>
    </row>
    <row r="625" spans="1:2" x14ac:dyDescent="0.25">
      <c r="A625" s="188"/>
      <c r="B625" s="188"/>
    </row>
    <row r="626" spans="1:2" x14ac:dyDescent="0.25">
      <c r="A626" s="188"/>
      <c r="B626" s="188"/>
    </row>
    <row r="627" spans="1:2" x14ac:dyDescent="0.25">
      <c r="A627" s="188"/>
      <c r="B627" s="188"/>
    </row>
    <row r="628" spans="1:2" x14ac:dyDescent="0.25">
      <c r="A628" s="188"/>
      <c r="B628" s="188"/>
    </row>
    <row r="629" spans="1:2" x14ac:dyDescent="0.25">
      <c r="A629" s="188"/>
      <c r="B629" s="188"/>
    </row>
    <row r="630" spans="1:2" x14ac:dyDescent="0.25">
      <c r="A630" s="188"/>
      <c r="B630" s="188"/>
    </row>
    <row r="631" spans="1:2" x14ac:dyDescent="0.25">
      <c r="A631" s="188"/>
      <c r="B631" s="188"/>
    </row>
    <row r="632" spans="1:2" x14ac:dyDescent="0.25">
      <c r="A632" s="188"/>
      <c r="B632" s="188"/>
    </row>
    <row r="633" spans="1:2" x14ac:dyDescent="0.25">
      <c r="A633" s="188"/>
      <c r="B633" s="188"/>
    </row>
    <row r="634" spans="1:2" x14ac:dyDescent="0.25">
      <c r="A634" s="188"/>
      <c r="B634" s="188"/>
    </row>
    <row r="635" spans="1:2" x14ac:dyDescent="0.25">
      <c r="A635" s="188"/>
      <c r="B635" s="188"/>
    </row>
    <row r="636" spans="1:2" x14ac:dyDescent="0.25">
      <c r="A636" s="188"/>
      <c r="B636" s="188"/>
    </row>
    <row r="637" spans="1:2" x14ac:dyDescent="0.25">
      <c r="A637" s="188"/>
      <c r="B637" s="188"/>
    </row>
    <row r="638" spans="1:2" x14ac:dyDescent="0.25">
      <c r="A638" s="188"/>
      <c r="B638" s="188"/>
    </row>
    <row r="639" spans="1:2" x14ac:dyDescent="0.25">
      <c r="A639" s="188"/>
      <c r="B639" s="188"/>
    </row>
    <row r="640" spans="1:2" x14ac:dyDescent="0.25">
      <c r="A640" s="188"/>
      <c r="B640" s="188"/>
    </row>
    <row r="641" spans="1:2" x14ac:dyDescent="0.25">
      <c r="A641" s="188"/>
      <c r="B641" s="188"/>
    </row>
    <row r="642" spans="1:2" x14ac:dyDescent="0.25">
      <c r="A642" s="188"/>
      <c r="B642" s="188"/>
    </row>
    <row r="643" spans="1:2" x14ac:dyDescent="0.25">
      <c r="A643" s="188"/>
      <c r="B643" s="188"/>
    </row>
    <row r="644" spans="1:2" x14ac:dyDescent="0.25">
      <c r="A644" s="188"/>
      <c r="B644" s="188"/>
    </row>
    <row r="645" spans="1:2" x14ac:dyDescent="0.25">
      <c r="A645" s="188"/>
      <c r="B645" s="188"/>
    </row>
    <row r="646" spans="1:2" x14ac:dyDescent="0.25">
      <c r="A646" s="188"/>
      <c r="B646" s="188"/>
    </row>
    <row r="647" spans="1:2" x14ac:dyDescent="0.25">
      <c r="A647" s="188"/>
      <c r="B647" s="188"/>
    </row>
    <row r="648" spans="1:2" x14ac:dyDescent="0.25">
      <c r="A648" s="188"/>
      <c r="B648" s="188"/>
    </row>
    <row r="649" spans="1:2" x14ac:dyDescent="0.25">
      <c r="A649" s="188"/>
      <c r="B649" s="188"/>
    </row>
    <row r="650" spans="1:2" x14ac:dyDescent="0.25">
      <c r="A650" s="188"/>
      <c r="B650" s="188"/>
    </row>
    <row r="651" spans="1:2" x14ac:dyDescent="0.25">
      <c r="A651" s="188"/>
      <c r="B651" s="188"/>
    </row>
    <row r="652" spans="1:2" x14ac:dyDescent="0.25">
      <c r="A652" s="188"/>
      <c r="B652" s="188"/>
    </row>
    <row r="653" spans="1:2" x14ac:dyDescent="0.25">
      <c r="A653" s="188"/>
      <c r="B653" s="188"/>
    </row>
    <row r="654" spans="1:2" x14ac:dyDescent="0.25">
      <c r="A654" s="188"/>
      <c r="B654" s="188"/>
    </row>
    <row r="655" spans="1:2" x14ac:dyDescent="0.25">
      <c r="A655" s="188"/>
      <c r="B655" s="188"/>
    </row>
    <row r="656" spans="1:2" x14ac:dyDescent="0.25">
      <c r="A656" s="188"/>
      <c r="B656" s="188"/>
    </row>
    <row r="657" spans="1:2" x14ac:dyDescent="0.25">
      <c r="A657" s="188"/>
      <c r="B657" s="188"/>
    </row>
    <row r="658" spans="1:2" x14ac:dyDescent="0.25">
      <c r="A658" s="188"/>
      <c r="B658" s="188"/>
    </row>
    <row r="659" spans="1:2" x14ac:dyDescent="0.25">
      <c r="A659" s="188"/>
      <c r="B659" s="188"/>
    </row>
    <row r="660" spans="1:2" x14ac:dyDescent="0.25">
      <c r="A660" s="188"/>
      <c r="B660" s="188"/>
    </row>
    <row r="661" spans="1:2" x14ac:dyDescent="0.25">
      <c r="A661" s="188"/>
      <c r="B661" s="188"/>
    </row>
    <row r="662" spans="1:2" x14ac:dyDescent="0.25">
      <c r="A662" s="188"/>
      <c r="B662" s="188"/>
    </row>
    <row r="663" spans="1:2" x14ac:dyDescent="0.25">
      <c r="A663" s="188"/>
      <c r="B663" s="188"/>
    </row>
    <row r="664" spans="1:2" x14ac:dyDescent="0.25">
      <c r="A664" s="188"/>
      <c r="B664" s="188"/>
    </row>
    <row r="665" spans="1:2" x14ac:dyDescent="0.25">
      <c r="A665" s="188"/>
      <c r="B665" s="188"/>
    </row>
    <row r="666" spans="1:2" x14ac:dyDescent="0.25">
      <c r="A666" s="188"/>
      <c r="B666" s="188"/>
    </row>
    <row r="667" spans="1:2" x14ac:dyDescent="0.25">
      <c r="A667" s="188"/>
      <c r="B667" s="188"/>
    </row>
    <row r="668" spans="1:2" x14ac:dyDescent="0.25">
      <c r="A668" s="188"/>
      <c r="B668" s="188"/>
    </row>
    <row r="669" spans="1:2" x14ac:dyDescent="0.25">
      <c r="A669" s="188"/>
      <c r="B669" s="188"/>
    </row>
    <row r="670" spans="1:2" x14ac:dyDescent="0.25">
      <c r="A670" s="188"/>
      <c r="B670" s="188"/>
    </row>
    <row r="671" spans="1:2" x14ac:dyDescent="0.25">
      <c r="A671" s="188"/>
      <c r="B671" s="188"/>
    </row>
    <row r="672" spans="1:2" x14ac:dyDescent="0.25">
      <c r="A672" s="188"/>
      <c r="B672" s="188"/>
    </row>
    <row r="673" spans="1:2" x14ac:dyDescent="0.25">
      <c r="A673" s="188"/>
      <c r="B673" s="188"/>
    </row>
    <row r="674" spans="1:2" x14ac:dyDescent="0.25">
      <c r="A674" s="188"/>
      <c r="B674" s="188"/>
    </row>
    <row r="675" spans="1:2" x14ac:dyDescent="0.25">
      <c r="A675" s="188"/>
      <c r="B675" s="188"/>
    </row>
    <row r="676" spans="1:2" x14ac:dyDescent="0.25">
      <c r="A676" s="188"/>
      <c r="B676" s="188"/>
    </row>
    <row r="677" spans="1:2" x14ac:dyDescent="0.25">
      <c r="A677" s="188"/>
      <c r="B677" s="188"/>
    </row>
    <row r="678" spans="1:2" x14ac:dyDescent="0.25">
      <c r="A678" s="188"/>
      <c r="B678" s="188"/>
    </row>
    <row r="679" spans="1:2" x14ac:dyDescent="0.25">
      <c r="A679" s="188"/>
      <c r="B679" s="188"/>
    </row>
    <row r="680" spans="1:2" x14ac:dyDescent="0.25">
      <c r="A680" s="188"/>
      <c r="B680" s="188"/>
    </row>
    <row r="681" spans="1:2" x14ac:dyDescent="0.25">
      <c r="A681" s="188"/>
      <c r="B681" s="188"/>
    </row>
    <row r="682" spans="1:2" x14ac:dyDescent="0.25">
      <c r="A682" s="188"/>
      <c r="B682" s="188"/>
    </row>
    <row r="683" spans="1:2" x14ac:dyDescent="0.25">
      <c r="A683" s="188"/>
      <c r="B683" s="188"/>
    </row>
    <row r="684" spans="1:2" x14ac:dyDescent="0.25">
      <c r="A684" s="188"/>
      <c r="B684" s="188"/>
    </row>
    <row r="685" spans="1:2" x14ac:dyDescent="0.25">
      <c r="A685" s="188"/>
      <c r="B685" s="188"/>
    </row>
    <row r="686" spans="1:2" x14ac:dyDescent="0.25">
      <c r="A686" s="188"/>
      <c r="B686" s="188"/>
    </row>
    <row r="687" spans="1:2" x14ac:dyDescent="0.25">
      <c r="A687" s="188"/>
      <c r="B687" s="188"/>
    </row>
    <row r="688" spans="1:2" x14ac:dyDescent="0.25">
      <c r="A688" s="188"/>
      <c r="B688" s="188"/>
    </row>
    <row r="689" spans="1:2" x14ac:dyDescent="0.25">
      <c r="A689" s="188"/>
      <c r="B689" s="188"/>
    </row>
    <row r="690" spans="1:2" x14ac:dyDescent="0.25">
      <c r="A690" s="188"/>
      <c r="B690" s="188"/>
    </row>
    <row r="691" spans="1:2" x14ac:dyDescent="0.25">
      <c r="A691" s="188"/>
      <c r="B691" s="188"/>
    </row>
    <row r="692" spans="1:2" x14ac:dyDescent="0.25">
      <c r="A692" s="188"/>
      <c r="B692" s="188"/>
    </row>
    <row r="693" spans="1:2" x14ac:dyDescent="0.25">
      <c r="A693" s="188"/>
      <c r="B693" s="188"/>
    </row>
    <row r="694" spans="1:2" x14ac:dyDescent="0.25">
      <c r="A694" s="188"/>
      <c r="B694" s="188"/>
    </row>
    <row r="695" spans="1:2" x14ac:dyDescent="0.25">
      <c r="A695" s="188"/>
      <c r="B695" s="188"/>
    </row>
    <row r="696" spans="1:2" x14ac:dyDescent="0.25">
      <c r="A696" s="188"/>
      <c r="B696" s="188"/>
    </row>
    <row r="697" spans="1:2" x14ac:dyDescent="0.25">
      <c r="A697" s="188"/>
      <c r="B697" s="188"/>
    </row>
    <row r="698" spans="1:2" x14ac:dyDescent="0.25">
      <c r="A698" s="188"/>
      <c r="B698" s="188"/>
    </row>
    <row r="699" spans="1:2" x14ac:dyDescent="0.25">
      <c r="A699" s="188"/>
      <c r="B699" s="188"/>
    </row>
    <row r="700" spans="1:2" x14ac:dyDescent="0.25">
      <c r="A700" s="188"/>
      <c r="B700" s="188"/>
    </row>
    <row r="701" spans="1:2" x14ac:dyDescent="0.25">
      <c r="A701" s="188"/>
      <c r="B701" s="188"/>
    </row>
    <row r="702" spans="1:2" x14ac:dyDescent="0.25">
      <c r="A702" s="188"/>
      <c r="B702" s="188"/>
    </row>
    <row r="703" spans="1:2" x14ac:dyDescent="0.25">
      <c r="A703" s="188"/>
      <c r="B703" s="188"/>
    </row>
    <row r="704" spans="1:2" x14ac:dyDescent="0.25">
      <c r="A704" s="188"/>
      <c r="B704" s="188"/>
    </row>
    <row r="705" spans="1:2" x14ac:dyDescent="0.25">
      <c r="A705" s="188"/>
      <c r="B705" s="188"/>
    </row>
    <row r="706" spans="1:2" x14ac:dyDescent="0.25">
      <c r="A706" s="188"/>
      <c r="B706" s="188"/>
    </row>
    <row r="707" spans="1:2" x14ac:dyDescent="0.25">
      <c r="A707" s="188"/>
      <c r="B707" s="188"/>
    </row>
    <row r="708" spans="1:2" x14ac:dyDescent="0.25">
      <c r="A708" s="188"/>
      <c r="B708" s="188"/>
    </row>
    <row r="709" spans="1:2" x14ac:dyDescent="0.25">
      <c r="A709" s="188"/>
      <c r="B709" s="188"/>
    </row>
    <row r="710" spans="1:2" x14ac:dyDescent="0.25">
      <c r="A710" s="188"/>
      <c r="B710" s="188"/>
    </row>
    <row r="711" spans="1:2" x14ac:dyDescent="0.25">
      <c r="A711" s="188"/>
      <c r="B711" s="188"/>
    </row>
    <row r="712" spans="1:2" x14ac:dyDescent="0.25">
      <c r="A712" s="188"/>
      <c r="B712" s="188"/>
    </row>
    <row r="713" spans="1:2" x14ac:dyDescent="0.25">
      <c r="A713" s="188"/>
      <c r="B713" s="188"/>
    </row>
    <row r="714" spans="1:2" x14ac:dyDescent="0.25">
      <c r="A714" s="188"/>
      <c r="B714" s="188"/>
    </row>
    <row r="715" spans="1:2" x14ac:dyDescent="0.25">
      <c r="A715" s="188"/>
      <c r="B715" s="188"/>
    </row>
    <row r="716" spans="1:2" x14ac:dyDescent="0.25">
      <c r="A716" s="188"/>
      <c r="B716" s="188"/>
    </row>
    <row r="717" spans="1:2" x14ac:dyDescent="0.25">
      <c r="A717" s="188"/>
      <c r="B717" s="188"/>
    </row>
    <row r="718" spans="1:2" x14ac:dyDescent="0.25">
      <c r="A718" s="188"/>
      <c r="B718" s="188"/>
    </row>
    <row r="719" spans="1:2" x14ac:dyDescent="0.25">
      <c r="A719" s="188"/>
      <c r="B719" s="188"/>
    </row>
    <row r="720" spans="1:2" x14ac:dyDescent="0.25">
      <c r="A720" s="188"/>
      <c r="B720" s="188"/>
    </row>
    <row r="721" spans="1:2" x14ac:dyDescent="0.25">
      <c r="A721" s="188"/>
      <c r="B721" s="188"/>
    </row>
    <row r="722" spans="1:2" x14ac:dyDescent="0.25">
      <c r="A722" s="188"/>
      <c r="B722" s="188"/>
    </row>
    <row r="723" spans="1:2" x14ac:dyDescent="0.25">
      <c r="A723" s="188"/>
      <c r="B723" s="188"/>
    </row>
    <row r="724" spans="1:2" x14ac:dyDescent="0.25">
      <c r="A724" s="188"/>
      <c r="B724" s="188"/>
    </row>
    <row r="725" spans="1:2" x14ac:dyDescent="0.25">
      <c r="A725" s="188"/>
      <c r="B725" s="188"/>
    </row>
    <row r="726" spans="1:2" x14ac:dyDescent="0.25">
      <c r="A726" s="188"/>
      <c r="B726" s="188"/>
    </row>
    <row r="727" spans="1:2" x14ac:dyDescent="0.25">
      <c r="A727" s="188"/>
      <c r="B727" s="188"/>
    </row>
    <row r="728" spans="1:2" x14ac:dyDescent="0.25">
      <c r="A728" s="188"/>
      <c r="B728" s="188"/>
    </row>
    <row r="729" spans="1:2" x14ac:dyDescent="0.25">
      <c r="A729" s="188"/>
      <c r="B729" s="188"/>
    </row>
    <row r="730" spans="1:2" x14ac:dyDescent="0.25">
      <c r="A730" s="188"/>
      <c r="B730" s="188"/>
    </row>
    <row r="731" spans="1:2" x14ac:dyDescent="0.25">
      <c r="A731" s="188"/>
      <c r="B731" s="188"/>
    </row>
    <row r="732" spans="1:2" x14ac:dyDescent="0.25">
      <c r="A732" s="188"/>
      <c r="B732" s="188"/>
    </row>
    <row r="733" spans="1:2" x14ac:dyDescent="0.25">
      <c r="A733" s="188"/>
      <c r="B733" s="188"/>
    </row>
    <row r="734" spans="1:2" x14ac:dyDescent="0.25">
      <c r="A734" s="188"/>
      <c r="B734" s="188"/>
    </row>
    <row r="735" spans="1:2" x14ac:dyDescent="0.25">
      <c r="A735" s="188"/>
      <c r="B735" s="188"/>
    </row>
    <row r="736" spans="1:2" x14ac:dyDescent="0.25">
      <c r="A736" s="188"/>
      <c r="B736" s="188"/>
    </row>
    <row r="737" spans="1:2" x14ac:dyDescent="0.25">
      <c r="A737" s="188"/>
      <c r="B737" s="188"/>
    </row>
    <row r="738" spans="1:2" x14ac:dyDescent="0.25">
      <c r="A738" s="188"/>
      <c r="B738" s="188"/>
    </row>
    <row r="739" spans="1:2" x14ac:dyDescent="0.25">
      <c r="A739" s="188"/>
      <c r="B739" s="188"/>
    </row>
    <row r="740" spans="1:2" x14ac:dyDescent="0.25">
      <c r="A740" s="188"/>
      <c r="B740" s="188"/>
    </row>
    <row r="741" spans="1:2" x14ac:dyDescent="0.25">
      <c r="A741" s="188"/>
      <c r="B741" s="188"/>
    </row>
    <row r="742" spans="1:2" x14ac:dyDescent="0.25">
      <c r="A742" s="188"/>
      <c r="B742" s="188"/>
    </row>
    <row r="743" spans="1:2" x14ac:dyDescent="0.25">
      <c r="A743" s="188"/>
      <c r="B743" s="188"/>
    </row>
    <row r="744" spans="1:2" x14ac:dyDescent="0.25">
      <c r="A744" s="188"/>
      <c r="B744" s="188"/>
    </row>
    <row r="745" spans="1:2" x14ac:dyDescent="0.25">
      <c r="A745" s="188"/>
      <c r="B745" s="188"/>
    </row>
    <row r="746" spans="1:2" x14ac:dyDescent="0.25">
      <c r="A746" s="188"/>
      <c r="B746" s="188"/>
    </row>
    <row r="747" spans="1:2" x14ac:dyDescent="0.25">
      <c r="A747" s="188"/>
      <c r="B747" s="188"/>
    </row>
    <row r="748" spans="1:2" x14ac:dyDescent="0.25">
      <c r="A748" s="188"/>
      <c r="B748" s="188"/>
    </row>
    <row r="749" spans="1:2" x14ac:dyDescent="0.25">
      <c r="A749" s="188"/>
      <c r="B749" s="188"/>
    </row>
    <row r="750" spans="1:2" x14ac:dyDescent="0.25">
      <c r="A750" s="188"/>
      <c r="B750" s="188"/>
    </row>
    <row r="751" spans="1:2" x14ac:dyDescent="0.25">
      <c r="A751" s="188"/>
      <c r="B751" s="188"/>
    </row>
    <row r="752" spans="1:2" x14ac:dyDescent="0.25">
      <c r="A752" s="188"/>
      <c r="B752" s="188"/>
    </row>
    <row r="753" spans="1:2" x14ac:dyDescent="0.25">
      <c r="A753" s="188"/>
      <c r="B753" s="188"/>
    </row>
    <row r="754" spans="1:2" x14ac:dyDescent="0.25">
      <c r="A754" s="188"/>
      <c r="B754" s="188"/>
    </row>
    <row r="755" spans="1:2" x14ac:dyDescent="0.25">
      <c r="A755" s="188"/>
      <c r="B755" s="188"/>
    </row>
    <row r="756" spans="1:2" x14ac:dyDescent="0.25">
      <c r="A756" s="188"/>
      <c r="B756" s="188"/>
    </row>
    <row r="757" spans="1:2" x14ac:dyDescent="0.25">
      <c r="A757" s="188"/>
      <c r="B757" s="188"/>
    </row>
    <row r="758" spans="1:2" x14ac:dyDescent="0.25">
      <c r="A758" s="188"/>
      <c r="B758" s="188"/>
    </row>
    <row r="759" spans="1:2" x14ac:dyDescent="0.25">
      <c r="A759" s="188"/>
      <c r="B759" s="188"/>
    </row>
    <row r="760" spans="1:2" x14ac:dyDescent="0.25">
      <c r="A760" s="188"/>
      <c r="B760" s="188"/>
    </row>
    <row r="761" spans="1:2" x14ac:dyDescent="0.25">
      <c r="A761" s="188"/>
      <c r="B761" s="188"/>
    </row>
    <row r="762" spans="1:2" x14ac:dyDescent="0.25">
      <c r="A762" s="188"/>
      <c r="B762" s="188"/>
    </row>
    <row r="763" spans="1:2" x14ac:dyDescent="0.25">
      <c r="A763" s="188"/>
      <c r="B763" s="188"/>
    </row>
    <row r="764" spans="1:2" x14ac:dyDescent="0.25">
      <c r="A764" s="188"/>
      <c r="B764" s="188"/>
    </row>
    <row r="765" spans="1:2" x14ac:dyDescent="0.25">
      <c r="A765" s="188"/>
      <c r="B765" s="188"/>
    </row>
    <row r="766" spans="1:2" x14ac:dyDescent="0.25">
      <c r="A766" s="188"/>
      <c r="B766" s="188"/>
    </row>
    <row r="767" spans="1:2" x14ac:dyDescent="0.25">
      <c r="A767" s="188"/>
      <c r="B767" s="188"/>
    </row>
    <row r="768" spans="1:2" x14ac:dyDescent="0.25">
      <c r="A768" s="188"/>
      <c r="B768" s="188"/>
    </row>
    <row r="769" spans="1:2" x14ac:dyDescent="0.25">
      <c r="A769" s="188"/>
      <c r="B769" s="188"/>
    </row>
    <row r="770" spans="1:2" x14ac:dyDescent="0.25">
      <c r="A770" s="188"/>
      <c r="B770" s="188"/>
    </row>
    <row r="771" spans="1:2" x14ac:dyDescent="0.25">
      <c r="A771" s="188"/>
      <c r="B771" s="188"/>
    </row>
    <row r="772" spans="1:2" x14ac:dyDescent="0.25">
      <c r="A772" s="188"/>
      <c r="B772" s="188"/>
    </row>
    <row r="773" spans="1:2" x14ac:dyDescent="0.25">
      <c r="A773" s="188"/>
      <c r="B773" s="188"/>
    </row>
    <row r="774" spans="1:2" x14ac:dyDescent="0.25">
      <c r="A774" s="188"/>
      <c r="B774" s="188"/>
    </row>
    <row r="775" spans="1:2" x14ac:dyDescent="0.25">
      <c r="A775" s="188"/>
      <c r="B775" s="188"/>
    </row>
    <row r="776" spans="1:2" x14ac:dyDescent="0.25">
      <c r="A776" s="188"/>
      <c r="B776" s="188"/>
    </row>
    <row r="777" spans="1:2" x14ac:dyDescent="0.25">
      <c r="A777" s="188"/>
      <c r="B777" s="188"/>
    </row>
    <row r="778" spans="1:2" x14ac:dyDescent="0.25">
      <c r="A778" s="188"/>
      <c r="B778" s="188"/>
    </row>
    <row r="779" spans="1:2" x14ac:dyDescent="0.25">
      <c r="A779" s="188"/>
      <c r="B779" s="188"/>
    </row>
    <row r="780" spans="1:2" x14ac:dyDescent="0.25">
      <c r="A780" s="188"/>
      <c r="B780" s="188"/>
    </row>
    <row r="781" spans="1:2" x14ac:dyDescent="0.25">
      <c r="A781" s="188"/>
      <c r="B781" s="188"/>
    </row>
    <row r="782" spans="1:2" x14ac:dyDescent="0.25">
      <c r="A782" s="188"/>
      <c r="B782" s="188"/>
    </row>
    <row r="783" spans="1:2" x14ac:dyDescent="0.25">
      <c r="A783" s="188"/>
      <c r="B783" s="188"/>
    </row>
    <row r="784" spans="1:2" x14ac:dyDescent="0.25">
      <c r="A784" s="188"/>
      <c r="B784" s="188"/>
    </row>
    <row r="785" spans="1:2" x14ac:dyDescent="0.25">
      <c r="A785" s="188"/>
      <c r="B785" s="188"/>
    </row>
    <row r="786" spans="1:2" x14ac:dyDescent="0.25">
      <c r="A786" s="188"/>
      <c r="B786" s="188"/>
    </row>
    <row r="787" spans="1:2" x14ac:dyDescent="0.25">
      <c r="A787" s="188"/>
      <c r="B787" s="188"/>
    </row>
    <row r="788" spans="1:2" x14ac:dyDescent="0.25">
      <c r="A788" s="188"/>
      <c r="B788" s="188"/>
    </row>
    <row r="789" spans="1:2" x14ac:dyDescent="0.25">
      <c r="A789" s="188"/>
      <c r="B789" s="188"/>
    </row>
    <row r="790" spans="1:2" x14ac:dyDescent="0.25">
      <c r="A790" s="188"/>
      <c r="B790" s="188"/>
    </row>
    <row r="791" spans="1:2" x14ac:dyDescent="0.25">
      <c r="A791" s="188"/>
      <c r="B791" s="188"/>
    </row>
    <row r="792" spans="1:2" x14ac:dyDescent="0.25">
      <c r="A792" s="188"/>
      <c r="B792" s="188"/>
    </row>
    <row r="793" spans="1:2" x14ac:dyDescent="0.25">
      <c r="A793" s="188"/>
      <c r="B793" s="188"/>
    </row>
    <row r="794" spans="1:2" x14ac:dyDescent="0.25">
      <c r="A794" s="188"/>
      <c r="B794" s="188"/>
    </row>
    <row r="795" spans="1:2" x14ac:dyDescent="0.25">
      <c r="A795" s="188"/>
      <c r="B795" s="188"/>
    </row>
    <row r="796" spans="1:2" x14ac:dyDescent="0.25">
      <c r="A796" s="188"/>
      <c r="B796" s="188"/>
    </row>
    <row r="797" spans="1:2" x14ac:dyDescent="0.25">
      <c r="A797" s="188"/>
      <c r="B797" s="188"/>
    </row>
    <row r="798" spans="1:2" x14ac:dyDescent="0.25">
      <c r="A798" s="188"/>
      <c r="B798" s="188"/>
    </row>
    <row r="799" spans="1:2" x14ac:dyDescent="0.25">
      <c r="A799" s="188"/>
      <c r="B799" s="188"/>
    </row>
    <row r="800" spans="1:2" x14ac:dyDescent="0.25">
      <c r="A800" s="188"/>
      <c r="B800" s="188"/>
    </row>
    <row r="801" spans="1:2" x14ac:dyDescent="0.25">
      <c r="A801" s="188"/>
      <c r="B801" s="188"/>
    </row>
    <row r="802" spans="1:2" x14ac:dyDescent="0.25">
      <c r="A802" s="188"/>
      <c r="B802" s="188"/>
    </row>
    <row r="803" spans="1:2" x14ac:dyDescent="0.25">
      <c r="A803" s="188"/>
      <c r="B803" s="188"/>
    </row>
    <row r="804" spans="1:2" x14ac:dyDescent="0.25">
      <c r="A804" s="188"/>
      <c r="B804" s="188"/>
    </row>
    <row r="805" spans="1:2" x14ac:dyDescent="0.25">
      <c r="A805" s="188"/>
      <c r="B805" s="188"/>
    </row>
    <row r="806" spans="1:2" x14ac:dyDescent="0.25">
      <c r="A806" s="188"/>
      <c r="B806" s="188"/>
    </row>
    <row r="807" spans="1:2" x14ac:dyDescent="0.25">
      <c r="A807" s="188"/>
      <c r="B807" s="188"/>
    </row>
    <row r="808" spans="1:2" x14ac:dyDescent="0.25">
      <c r="A808" s="188"/>
      <c r="B808" s="188"/>
    </row>
    <row r="809" spans="1:2" x14ac:dyDescent="0.25">
      <c r="A809" s="188"/>
      <c r="B809" s="188"/>
    </row>
    <row r="810" spans="1:2" x14ac:dyDescent="0.25">
      <c r="A810" s="188"/>
      <c r="B810" s="188"/>
    </row>
    <row r="811" spans="1:2" x14ac:dyDescent="0.25">
      <c r="A811" s="188"/>
      <c r="B811" s="188"/>
    </row>
    <row r="812" spans="1:2" x14ac:dyDescent="0.25">
      <c r="A812" s="188"/>
      <c r="B812" s="188"/>
    </row>
    <row r="813" spans="1:2" x14ac:dyDescent="0.25">
      <c r="A813" s="188"/>
      <c r="B813" s="188"/>
    </row>
    <row r="814" spans="1:2" x14ac:dyDescent="0.25">
      <c r="A814" s="188"/>
      <c r="B814" s="188"/>
    </row>
    <row r="815" spans="1:2" x14ac:dyDescent="0.25">
      <c r="A815" s="188"/>
      <c r="B815" s="188"/>
    </row>
    <row r="816" spans="1:2" x14ac:dyDescent="0.25">
      <c r="A816" s="188"/>
      <c r="B816" s="188"/>
    </row>
    <row r="817" spans="1:2" x14ac:dyDescent="0.25">
      <c r="A817" s="188"/>
      <c r="B817" s="188"/>
    </row>
    <row r="818" spans="1:2" x14ac:dyDescent="0.25">
      <c r="A818" s="188"/>
      <c r="B818" s="188"/>
    </row>
    <row r="819" spans="1:2" x14ac:dyDescent="0.25">
      <c r="A819" s="188"/>
      <c r="B819" s="188"/>
    </row>
    <row r="820" spans="1:2" x14ac:dyDescent="0.25">
      <c r="A820" s="188"/>
      <c r="B820" s="188"/>
    </row>
    <row r="821" spans="1:2" x14ac:dyDescent="0.25">
      <c r="A821" s="188"/>
      <c r="B821" s="188"/>
    </row>
    <row r="822" spans="1:2" x14ac:dyDescent="0.25">
      <c r="A822" s="188"/>
      <c r="B822" s="188"/>
    </row>
    <row r="823" spans="1:2" x14ac:dyDescent="0.25">
      <c r="A823" s="188"/>
      <c r="B823" s="188"/>
    </row>
    <row r="824" spans="1:2" x14ac:dyDescent="0.25">
      <c r="A824" s="188"/>
      <c r="B824" s="188"/>
    </row>
    <row r="825" spans="1:2" x14ac:dyDescent="0.25">
      <c r="A825" s="188"/>
      <c r="B825" s="188"/>
    </row>
    <row r="826" spans="1:2" x14ac:dyDescent="0.25">
      <c r="A826" s="188"/>
      <c r="B826" s="188"/>
    </row>
    <row r="827" spans="1:2" x14ac:dyDescent="0.25">
      <c r="A827" s="188"/>
      <c r="B827" s="188"/>
    </row>
    <row r="828" spans="1:2" x14ac:dyDescent="0.25">
      <c r="A828" s="188"/>
      <c r="B828" s="188"/>
    </row>
    <row r="829" spans="1:2" x14ac:dyDescent="0.25">
      <c r="A829" s="188"/>
      <c r="B829" s="188"/>
    </row>
    <row r="830" spans="1:2" x14ac:dyDescent="0.25">
      <c r="A830" s="188"/>
      <c r="B830" s="188"/>
    </row>
    <row r="831" spans="1:2" x14ac:dyDescent="0.25">
      <c r="A831" s="188"/>
      <c r="B831" s="188"/>
    </row>
    <row r="832" spans="1:2" x14ac:dyDescent="0.25">
      <c r="A832" s="188"/>
      <c r="B832" s="188"/>
    </row>
    <row r="833" spans="1:2" x14ac:dyDescent="0.25">
      <c r="A833" s="188"/>
      <c r="B833" s="188"/>
    </row>
    <row r="834" spans="1:2" x14ac:dyDescent="0.25">
      <c r="A834" s="188"/>
      <c r="B834" s="188"/>
    </row>
    <row r="835" spans="1:2" x14ac:dyDescent="0.25">
      <c r="A835" s="188"/>
      <c r="B835" s="188"/>
    </row>
    <row r="836" spans="1:2" x14ac:dyDescent="0.25">
      <c r="A836" s="188"/>
      <c r="B836" s="188"/>
    </row>
    <row r="837" spans="1:2" x14ac:dyDescent="0.25">
      <c r="A837" s="188"/>
      <c r="B837" s="188"/>
    </row>
    <row r="838" spans="1:2" x14ac:dyDescent="0.25">
      <c r="A838" s="188"/>
      <c r="B838" s="188"/>
    </row>
    <row r="839" spans="1:2" x14ac:dyDescent="0.25">
      <c r="A839" s="188"/>
      <c r="B839" s="188"/>
    </row>
    <row r="840" spans="1:2" x14ac:dyDescent="0.25">
      <c r="A840" s="188"/>
      <c r="B840" s="188"/>
    </row>
    <row r="841" spans="1:2" x14ac:dyDescent="0.25">
      <c r="A841" s="188"/>
      <c r="B841" s="188"/>
    </row>
    <row r="842" spans="1:2" x14ac:dyDescent="0.25">
      <c r="A842" s="188"/>
      <c r="B842" s="188"/>
    </row>
    <row r="843" spans="1:2" x14ac:dyDescent="0.25">
      <c r="A843" s="188"/>
      <c r="B843" s="188"/>
    </row>
    <row r="844" spans="1:2" x14ac:dyDescent="0.25">
      <c r="A844" s="188"/>
      <c r="B844" s="188"/>
    </row>
    <row r="845" spans="1:2" x14ac:dyDescent="0.25">
      <c r="A845" s="188"/>
      <c r="B845" s="188"/>
    </row>
    <row r="846" spans="1:2" x14ac:dyDescent="0.25">
      <c r="A846" s="188"/>
      <c r="B846" s="188"/>
    </row>
    <row r="847" spans="1:2" x14ac:dyDescent="0.25">
      <c r="A847" s="188"/>
      <c r="B847" s="188"/>
    </row>
    <row r="848" spans="1:2" x14ac:dyDescent="0.25">
      <c r="A848" s="188"/>
      <c r="B848" s="188"/>
    </row>
    <row r="849" spans="1:2" x14ac:dyDescent="0.25">
      <c r="A849" s="188"/>
      <c r="B849" s="188"/>
    </row>
    <row r="850" spans="1:2" x14ac:dyDescent="0.25">
      <c r="A850" s="188"/>
      <c r="B850" s="188"/>
    </row>
    <row r="851" spans="1:2" x14ac:dyDescent="0.25">
      <c r="A851" s="188"/>
      <c r="B851" s="188"/>
    </row>
    <row r="852" spans="1:2" x14ac:dyDescent="0.25">
      <c r="A852" s="188"/>
      <c r="B852" s="188"/>
    </row>
    <row r="853" spans="1:2" x14ac:dyDescent="0.25">
      <c r="A853" s="188"/>
      <c r="B853" s="188"/>
    </row>
    <row r="854" spans="1:2" x14ac:dyDescent="0.25">
      <c r="A854" s="188"/>
      <c r="B854" s="188"/>
    </row>
    <row r="855" spans="1:2" x14ac:dyDescent="0.25">
      <c r="A855" s="188"/>
      <c r="B855" s="188"/>
    </row>
    <row r="856" spans="1:2" x14ac:dyDescent="0.25">
      <c r="A856" s="188"/>
      <c r="B856" s="188"/>
    </row>
    <row r="857" spans="1:2" x14ac:dyDescent="0.25">
      <c r="A857" s="188"/>
      <c r="B857" s="188"/>
    </row>
    <row r="858" spans="1:2" x14ac:dyDescent="0.25">
      <c r="A858" s="188"/>
      <c r="B858" s="188"/>
    </row>
    <row r="859" spans="1:2" x14ac:dyDescent="0.25">
      <c r="A859" s="188"/>
      <c r="B859" s="188"/>
    </row>
    <row r="860" spans="1:2" x14ac:dyDescent="0.25">
      <c r="A860" s="188"/>
      <c r="B860" s="188"/>
    </row>
    <row r="861" spans="1:2" x14ac:dyDescent="0.25">
      <c r="A861" s="188"/>
      <c r="B861" s="188"/>
    </row>
    <row r="862" spans="1:2" x14ac:dyDescent="0.25">
      <c r="A862" s="188"/>
      <c r="B862" s="188"/>
    </row>
    <row r="863" spans="1:2" x14ac:dyDescent="0.25">
      <c r="A863" s="188"/>
      <c r="B863" s="188"/>
    </row>
    <row r="864" spans="1:2" x14ac:dyDescent="0.25">
      <c r="A864" s="188"/>
      <c r="B864" s="188"/>
    </row>
    <row r="865" spans="1:2" x14ac:dyDescent="0.25">
      <c r="A865" s="188"/>
      <c r="B865" s="188"/>
    </row>
    <row r="866" spans="1:2" x14ac:dyDescent="0.25">
      <c r="A866" s="188"/>
      <c r="B866" s="188"/>
    </row>
    <row r="867" spans="1:2" x14ac:dyDescent="0.25">
      <c r="A867" s="188"/>
      <c r="B867" s="188"/>
    </row>
    <row r="868" spans="1:2" x14ac:dyDescent="0.25">
      <c r="A868" s="188"/>
      <c r="B868" s="188"/>
    </row>
    <row r="869" spans="1:2" x14ac:dyDescent="0.25">
      <c r="A869" s="188"/>
      <c r="B869" s="188"/>
    </row>
    <row r="870" spans="1:2" x14ac:dyDescent="0.25">
      <c r="A870" s="188"/>
      <c r="B870" s="188"/>
    </row>
    <row r="871" spans="1:2" x14ac:dyDescent="0.25">
      <c r="A871" s="188"/>
      <c r="B871" s="188"/>
    </row>
    <row r="872" spans="1:2" x14ac:dyDescent="0.25">
      <c r="A872" s="188"/>
      <c r="B872" s="188"/>
    </row>
    <row r="873" spans="1:2" x14ac:dyDescent="0.25">
      <c r="A873" s="188"/>
      <c r="B873" s="188"/>
    </row>
    <row r="874" spans="1:2" x14ac:dyDescent="0.25">
      <c r="A874" s="188"/>
      <c r="B874" s="188"/>
    </row>
    <row r="875" spans="1:2" x14ac:dyDescent="0.25">
      <c r="A875" s="188"/>
      <c r="B875" s="188"/>
    </row>
    <row r="876" spans="1:2" x14ac:dyDescent="0.25">
      <c r="A876" s="188"/>
      <c r="B876" s="188"/>
    </row>
    <row r="877" spans="1:2" x14ac:dyDescent="0.25">
      <c r="A877" s="188"/>
      <c r="B877" s="188"/>
    </row>
    <row r="878" spans="1:2" x14ac:dyDescent="0.25">
      <c r="A878" s="188"/>
      <c r="B878" s="188"/>
    </row>
    <row r="879" spans="1:2" x14ac:dyDescent="0.25">
      <c r="A879" s="188"/>
      <c r="B879" s="188"/>
    </row>
    <row r="880" spans="1:2" x14ac:dyDescent="0.25">
      <c r="A880" s="188"/>
      <c r="B880" s="188"/>
    </row>
    <row r="881" spans="1:2" x14ac:dyDescent="0.25">
      <c r="A881" s="188"/>
      <c r="B881" s="188"/>
    </row>
    <row r="882" spans="1:2" x14ac:dyDescent="0.25">
      <c r="A882" s="188"/>
      <c r="B882" s="188"/>
    </row>
    <row r="883" spans="1:2" x14ac:dyDescent="0.25">
      <c r="A883" s="188"/>
      <c r="B883" s="188"/>
    </row>
    <row r="884" spans="1:2" x14ac:dyDescent="0.25">
      <c r="A884" s="188"/>
      <c r="B884" s="188"/>
    </row>
    <row r="885" spans="1:2" x14ac:dyDescent="0.25">
      <c r="A885" s="188"/>
      <c r="B885" s="188"/>
    </row>
    <row r="886" spans="1:2" x14ac:dyDescent="0.25">
      <c r="A886" s="188"/>
      <c r="B886" s="188"/>
    </row>
    <row r="887" spans="1:2" x14ac:dyDescent="0.25">
      <c r="A887" s="188"/>
      <c r="B887" s="188"/>
    </row>
    <row r="888" spans="1:2" x14ac:dyDescent="0.25">
      <c r="A888" s="188"/>
      <c r="B888" s="188"/>
    </row>
    <row r="889" spans="1:2" x14ac:dyDescent="0.25">
      <c r="A889" s="188"/>
      <c r="B889" s="188"/>
    </row>
    <row r="890" spans="1:2" x14ac:dyDescent="0.25">
      <c r="A890" s="188"/>
      <c r="B890" s="188"/>
    </row>
    <row r="891" spans="1:2" x14ac:dyDescent="0.25">
      <c r="A891" s="188"/>
      <c r="B891" s="188"/>
    </row>
    <row r="892" spans="1:2" x14ac:dyDescent="0.25">
      <c r="A892" s="188"/>
      <c r="B892" s="188"/>
    </row>
    <row r="893" spans="1:2" x14ac:dyDescent="0.25">
      <c r="A893" s="188"/>
      <c r="B893" s="188"/>
    </row>
    <row r="894" spans="1:2" x14ac:dyDescent="0.25">
      <c r="A894" s="188"/>
      <c r="B894" s="188"/>
    </row>
    <row r="895" spans="1:2" x14ac:dyDescent="0.25">
      <c r="A895" s="188"/>
      <c r="B895" s="188"/>
    </row>
    <row r="896" spans="1:2" x14ac:dyDescent="0.25">
      <c r="A896" s="188"/>
      <c r="B896" s="188"/>
    </row>
    <row r="897" spans="1:2" x14ac:dyDescent="0.25">
      <c r="A897" s="188"/>
      <c r="B897" s="188"/>
    </row>
    <row r="898" spans="1:2" x14ac:dyDescent="0.25">
      <c r="A898" s="188"/>
      <c r="B898" s="188"/>
    </row>
    <row r="899" spans="1:2" x14ac:dyDescent="0.25">
      <c r="A899" s="188"/>
      <c r="B899" s="188"/>
    </row>
    <row r="900" spans="1:2" x14ac:dyDescent="0.25">
      <c r="A900" s="188"/>
      <c r="B900" s="188"/>
    </row>
    <row r="901" spans="1:2" x14ac:dyDescent="0.25">
      <c r="A901" s="188"/>
      <c r="B901" s="188"/>
    </row>
    <row r="902" spans="1:2" x14ac:dyDescent="0.25">
      <c r="A902" s="188"/>
      <c r="B902" s="188"/>
    </row>
    <row r="903" spans="1:2" x14ac:dyDescent="0.25">
      <c r="A903" s="188"/>
      <c r="B903" s="188"/>
    </row>
    <row r="904" spans="1:2" x14ac:dyDescent="0.25">
      <c r="A904" s="188"/>
      <c r="B904" s="188"/>
    </row>
    <row r="905" spans="1:2" x14ac:dyDescent="0.25">
      <c r="A905" s="188"/>
      <c r="B905" s="188"/>
    </row>
    <row r="906" spans="1:2" x14ac:dyDescent="0.25">
      <c r="A906" s="188"/>
      <c r="B906" s="188"/>
    </row>
    <row r="907" spans="1:2" x14ac:dyDescent="0.25">
      <c r="A907" s="188"/>
      <c r="B907" s="188"/>
    </row>
    <row r="908" spans="1:2" x14ac:dyDescent="0.25">
      <c r="A908" s="188"/>
      <c r="B908" s="188"/>
    </row>
    <row r="909" spans="1:2" x14ac:dyDescent="0.25">
      <c r="A909" s="188"/>
      <c r="B909" s="188"/>
    </row>
    <row r="910" spans="1:2" x14ac:dyDescent="0.25">
      <c r="A910" s="188"/>
      <c r="B910" s="188"/>
    </row>
    <row r="911" spans="1:2" x14ac:dyDescent="0.25">
      <c r="A911" s="188"/>
      <c r="B911" s="188"/>
    </row>
    <row r="912" spans="1:2" x14ac:dyDescent="0.25">
      <c r="A912" s="188"/>
      <c r="B912" s="188"/>
    </row>
    <row r="913" spans="1:2" x14ac:dyDescent="0.25">
      <c r="A913" s="188"/>
      <c r="B913" s="188"/>
    </row>
    <row r="914" spans="1:2" x14ac:dyDescent="0.25">
      <c r="A914" s="188"/>
      <c r="B914" s="188"/>
    </row>
    <row r="915" spans="1:2" x14ac:dyDescent="0.25">
      <c r="A915" s="188"/>
      <c r="B915" s="188"/>
    </row>
    <row r="916" spans="1:2" x14ac:dyDescent="0.25">
      <c r="A916" s="188"/>
      <c r="B916" s="188"/>
    </row>
    <row r="917" spans="1:2" x14ac:dyDescent="0.25">
      <c r="A917" s="188"/>
      <c r="B917" s="188"/>
    </row>
    <row r="918" spans="1:2" x14ac:dyDescent="0.25">
      <c r="A918" s="188"/>
      <c r="B918" s="188"/>
    </row>
    <row r="919" spans="1:2" x14ac:dyDescent="0.25">
      <c r="A919" s="188"/>
      <c r="B919" s="188"/>
    </row>
    <row r="920" spans="1:2" x14ac:dyDescent="0.25">
      <c r="A920" s="188"/>
      <c r="B920" s="188"/>
    </row>
    <row r="921" spans="1:2" x14ac:dyDescent="0.25">
      <c r="A921" s="188"/>
      <c r="B921" s="188"/>
    </row>
    <row r="922" spans="1:2" x14ac:dyDescent="0.25">
      <c r="A922" s="188"/>
      <c r="B922" s="188"/>
    </row>
    <row r="923" spans="1:2" x14ac:dyDescent="0.25">
      <c r="A923" s="188"/>
      <c r="B923" s="188"/>
    </row>
    <row r="924" spans="1:2" x14ac:dyDescent="0.25">
      <c r="A924" s="188"/>
      <c r="B924" s="188"/>
    </row>
    <row r="925" spans="1:2" x14ac:dyDescent="0.25">
      <c r="A925" s="188"/>
      <c r="B925" s="188"/>
    </row>
    <row r="926" spans="1:2" x14ac:dyDescent="0.25">
      <c r="A926" s="188"/>
      <c r="B926" s="188"/>
    </row>
    <row r="927" spans="1:2" x14ac:dyDescent="0.25">
      <c r="A927" s="188"/>
      <c r="B927" s="188"/>
    </row>
    <row r="928" spans="1:2" x14ac:dyDescent="0.25">
      <c r="A928" s="188"/>
      <c r="B928" s="188"/>
    </row>
    <row r="929" spans="1:2" x14ac:dyDescent="0.25">
      <c r="A929" s="188"/>
      <c r="B929" s="188"/>
    </row>
    <row r="930" spans="1:2" x14ac:dyDescent="0.25">
      <c r="A930" s="188"/>
      <c r="B930" s="188"/>
    </row>
    <row r="931" spans="1:2" x14ac:dyDescent="0.25">
      <c r="A931" s="188"/>
      <c r="B931" s="188"/>
    </row>
    <row r="932" spans="1:2" x14ac:dyDescent="0.25">
      <c r="A932" s="188"/>
      <c r="B932" s="188"/>
    </row>
    <row r="933" spans="1:2" x14ac:dyDescent="0.25">
      <c r="A933" s="188"/>
      <c r="B933" s="188"/>
    </row>
    <row r="934" spans="1:2" x14ac:dyDescent="0.25">
      <c r="A934" s="188"/>
      <c r="B934" s="188"/>
    </row>
    <row r="935" spans="1:2" x14ac:dyDescent="0.25">
      <c r="A935" s="188"/>
      <c r="B935" s="188"/>
    </row>
    <row r="936" spans="1:2" x14ac:dyDescent="0.25">
      <c r="A936" s="188"/>
      <c r="B936" s="188"/>
    </row>
    <row r="937" spans="1:2" x14ac:dyDescent="0.25">
      <c r="A937" s="188"/>
      <c r="B937" s="188"/>
    </row>
    <row r="938" spans="1:2" x14ac:dyDescent="0.25">
      <c r="A938" s="188"/>
      <c r="B938" s="188"/>
    </row>
    <row r="939" spans="1:2" x14ac:dyDescent="0.25">
      <c r="A939" s="188"/>
      <c r="B939" s="188"/>
    </row>
    <row r="940" spans="1:2" x14ac:dyDescent="0.25">
      <c r="A940" s="188"/>
      <c r="B940" s="188"/>
    </row>
    <row r="941" spans="1:2" x14ac:dyDescent="0.25">
      <c r="A941" s="188"/>
      <c r="B941" s="188"/>
    </row>
    <row r="942" spans="1:2" x14ac:dyDescent="0.25">
      <c r="A942" s="188"/>
      <c r="B942" s="188"/>
    </row>
    <row r="943" spans="1:2" x14ac:dyDescent="0.25">
      <c r="A943" s="188"/>
      <c r="B943" s="188"/>
    </row>
    <row r="944" spans="1:2" x14ac:dyDescent="0.25">
      <c r="A944" s="188"/>
      <c r="B944" s="188"/>
    </row>
    <row r="945" spans="1:2" x14ac:dyDescent="0.25">
      <c r="A945" s="188"/>
      <c r="B945" s="188"/>
    </row>
    <row r="946" spans="1:2" x14ac:dyDescent="0.25">
      <c r="A946" s="188"/>
      <c r="B946" s="188"/>
    </row>
    <row r="947" spans="1:2" x14ac:dyDescent="0.25">
      <c r="A947" s="188"/>
      <c r="B947" s="188"/>
    </row>
    <row r="948" spans="1:2" x14ac:dyDescent="0.25">
      <c r="A948" s="188"/>
      <c r="B948" s="188"/>
    </row>
    <row r="949" spans="1:2" x14ac:dyDescent="0.25">
      <c r="A949" s="188"/>
      <c r="B949" s="188"/>
    </row>
    <row r="950" spans="1:2" x14ac:dyDescent="0.25">
      <c r="A950" s="188"/>
      <c r="B950" s="188"/>
    </row>
    <row r="951" spans="1:2" x14ac:dyDescent="0.25">
      <c r="A951" s="188"/>
      <c r="B951" s="188"/>
    </row>
    <row r="952" spans="1:2" x14ac:dyDescent="0.25">
      <c r="A952" s="188"/>
      <c r="B952" s="188"/>
    </row>
    <row r="953" spans="1:2" x14ac:dyDescent="0.25">
      <c r="A953" s="188"/>
      <c r="B953" s="188"/>
    </row>
    <row r="954" spans="1:2" x14ac:dyDescent="0.25">
      <c r="A954" s="188"/>
      <c r="B954" s="188"/>
    </row>
    <row r="955" spans="1:2" x14ac:dyDescent="0.25">
      <c r="A955" s="188"/>
      <c r="B955" s="188"/>
    </row>
    <row r="956" spans="1:2" x14ac:dyDescent="0.25">
      <c r="A956" s="188"/>
      <c r="B956" s="188"/>
    </row>
    <row r="957" spans="1:2" x14ac:dyDescent="0.25">
      <c r="A957" s="188"/>
      <c r="B957" s="188"/>
    </row>
    <row r="958" spans="1:2" x14ac:dyDescent="0.25">
      <c r="A958" s="188"/>
      <c r="B958" s="188"/>
    </row>
    <row r="959" spans="1:2" x14ac:dyDescent="0.25">
      <c r="A959" s="188"/>
      <c r="B959" s="188"/>
    </row>
    <row r="960" spans="1:2" x14ac:dyDescent="0.25">
      <c r="A960" s="188"/>
      <c r="B960" s="188"/>
    </row>
    <row r="961" spans="1:2" x14ac:dyDescent="0.25">
      <c r="A961" s="188"/>
      <c r="B961" s="188"/>
    </row>
    <row r="962" spans="1:2" x14ac:dyDescent="0.25">
      <c r="A962" s="188"/>
      <c r="B962" s="188"/>
    </row>
    <row r="963" spans="1:2" x14ac:dyDescent="0.25">
      <c r="A963" s="188"/>
      <c r="B963" s="188"/>
    </row>
    <row r="964" spans="1:2" x14ac:dyDescent="0.25">
      <c r="A964" s="188"/>
      <c r="B964" s="188"/>
    </row>
    <row r="965" spans="1:2" x14ac:dyDescent="0.25">
      <c r="A965" s="188"/>
      <c r="B965" s="188"/>
    </row>
    <row r="966" spans="1:2" x14ac:dyDescent="0.25">
      <c r="A966" s="188"/>
      <c r="B966" s="188"/>
    </row>
    <row r="967" spans="1:2" x14ac:dyDescent="0.25">
      <c r="A967" s="188"/>
      <c r="B967" s="188"/>
    </row>
    <row r="968" spans="1:2" x14ac:dyDescent="0.25">
      <c r="A968" s="188"/>
      <c r="B968" s="188"/>
    </row>
    <row r="969" spans="1:2" x14ac:dyDescent="0.25">
      <c r="A969" s="188"/>
      <c r="B969" s="188"/>
    </row>
    <row r="970" spans="1:2" x14ac:dyDescent="0.25">
      <c r="A970" s="188"/>
      <c r="B970" s="188"/>
    </row>
    <row r="971" spans="1:2" x14ac:dyDescent="0.25">
      <c r="A971" s="188"/>
      <c r="B971" s="188"/>
    </row>
    <row r="972" spans="1:2" x14ac:dyDescent="0.25">
      <c r="A972" s="188"/>
      <c r="B972" s="188"/>
    </row>
    <row r="973" spans="1:2" x14ac:dyDescent="0.25">
      <c r="A973" s="188"/>
      <c r="B973" s="188"/>
    </row>
    <row r="974" spans="1:2" x14ac:dyDescent="0.25">
      <c r="A974" s="188"/>
      <c r="B974" s="188"/>
    </row>
    <row r="975" spans="1:2" x14ac:dyDescent="0.25">
      <c r="A975" s="188"/>
      <c r="B975" s="188"/>
    </row>
    <row r="976" spans="1:2" x14ac:dyDescent="0.25">
      <c r="A976" s="188"/>
      <c r="B976" s="188"/>
    </row>
    <row r="977" spans="1:2" x14ac:dyDescent="0.25">
      <c r="A977" s="188"/>
      <c r="B977" s="188"/>
    </row>
    <row r="978" spans="1:2" x14ac:dyDescent="0.25">
      <c r="A978" s="188"/>
      <c r="B978" s="188"/>
    </row>
    <row r="979" spans="1:2" x14ac:dyDescent="0.25">
      <c r="A979" s="188"/>
      <c r="B979" s="188"/>
    </row>
    <row r="980" spans="1:2" x14ac:dyDescent="0.25">
      <c r="A980" s="188"/>
      <c r="B980" s="188"/>
    </row>
    <row r="981" spans="1:2" x14ac:dyDescent="0.25">
      <c r="A981" s="188"/>
      <c r="B981" s="188"/>
    </row>
    <row r="982" spans="1:2" x14ac:dyDescent="0.25">
      <c r="A982" s="188"/>
      <c r="B982" s="188"/>
    </row>
    <row r="983" spans="1:2" x14ac:dyDescent="0.25">
      <c r="A983" s="188"/>
      <c r="B983" s="188"/>
    </row>
    <row r="984" spans="1:2" x14ac:dyDescent="0.25">
      <c r="A984" s="188"/>
      <c r="B984" s="188"/>
    </row>
    <row r="985" spans="1:2" x14ac:dyDescent="0.25">
      <c r="A985" s="188"/>
      <c r="B985" s="188"/>
    </row>
    <row r="986" spans="1:2" x14ac:dyDescent="0.25">
      <c r="A986" s="188"/>
      <c r="B986" s="188"/>
    </row>
    <row r="987" spans="1:2" x14ac:dyDescent="0.25">
      <c r="A987" s="188"/>
      <c r="B987" s="188"/>
    </row>
    <row r="988" spans="1:2" x14ac:dyDescent="0.25">
      <c r="A988" s="188"/>
      <c r="B988" s="188"/>
    </row>
    <row r="989" spans="1:2" x14ac:dyDescent="0.25">
      <c r="A989" s="188"/>
      <c r="B989" s="188"/>
    </row>
    <row r="990" spans="1:2" x14ac:dyDescent="0.25">
      <c r="A990" s="188"/>
      <c r="B990" s="18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955E9-BA52-4C14-BC49-DFA2CDA2459C}">
  <sheetPr>
    <tabColor rgb="FF7030A0"/>
  </sheetPr>
  <dimension ref="A1:Y999"/>
  <sheetViews>
    <sheetView topLeftCell="A4" workbookViewId="0">
      <selection activeCell="A17" sqref="A17"/>
    </sheetView>
  </sheetViews>
  <sheetFormatPr defaultColWidth="50.36328125" defaultRowHeight="11.5" x14ac:dyDescent="0.25"/>
  <cols>
    <col min="1" max="1" width="50.36328125" style="188"/>
    <col min="2" max="2" width="15.453125" style="188" customWidth="1"/>
    <col min="3" max="3" width="8.453125" style="188" customWidth="1"/>
    <col min="4" max="4" width="14.6328125" style="188" hidden="1" customWidth="1"/>
    <col min="5" max="5" width="8.08984375" style="188" hidden="1" customWidth="1"/>
    <col min="6" max="6" width="19.6328125" style="188" customWidth="1"/>
    <col min="7" max="8" width="11" style="188" customWidth="1"/>
    <col min="9" max="16384" width="50.36328125" style="188"/>
  </cols>
  <sheetData>
    <row r="1" spans="1:25" x14ac:dyDescent="0.25">
      <c r="A1" s="304" t="s">
        <v>1106</v>
      </c>
      <c r="B1" s="303"/>
      <c r="C1" s="303"/>
      <c r="D1" s="303"/>
      <c r="E1" s="303"/>
      <c r="F1" s="303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</row>
    <row r="2" spans="1:25" x14ac:dyDescent="0.25">
      <c r="A2" s="305"/>
      <c r="B2" s="190"/>
      <c r="C2" s="189"/>
      <c r="D2" s="189"/>
      <c r="E2" s="191">
        <f>+Coeficientes!CE363</f>
        <v>2.1558027347843294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</row>
    <row r="3" spans="1:25" x14ac:dyDescent="0.25">
      <c r="A3" s="303"/>
      <c r="B3" s="192"/>
      <c r="C3" s="189"/>
      <c r="D3" s="192" t="s">
        <v>976</v>
      </c>
      <c r="E3" s="189"/>
      <c r="F3" s="192" t="s">
        <v>977</v>
      </c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</row>
    <row r="4" spans="1:25" x14ac:dyDescent="0.25">
      <c r="A4" s="190" t="s">
        <v>1028</v>
      </c>
      <c r="B4" s="193">
        <v>45107</v>
      </c>
      <c r="C4" s="189"/>
      <c r="D4" s="193">
        <v>44742</v>
      </c>
      <c r="E4" s="189"/>
      <c r="F4" s="193">
        <v>44742</v>
      </c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</row>
    <row r="5" spans="1:25" x14ac:dyDescent="0.25">
      <c r="A5" s="190"/>
      <c r="B5" s="190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</row>
    <row r="6" spans="1:25" x14ac:dyDescent="0.25">
      <c r="A6" s="190" t="s">
        <v>1029</v>
      </c>
      <c r="B6" s="194">
        <f>+F7</f>
        <v>106581797.81594127</v>
      </c>
      <c r="C6" s="189"/>
      <c r="D6" s="194">
        <v>61704092.719999999</v>
      </c>
      <c r="E6" s="189"/>
      <c r="F6" s="194">
        <f>+D6*E2</f>
        <v>133021851.83316183</v>
      </c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</row>
    <row r="7" spans="1:25" ht="12" thickBot="1" x14ac:dyDescent="0.3">
      <c r="A7" s="190" t="s">
        <v>1030</v>
      </c>
      <c r="B7" s="196">
        <f>+SUM('ssyss 23'!H3:H13)+5244206.59</f>
        <v>88875997.920000002</v>
      </c>
      <c r="C7" s="189"/>
      <c r="D7" s="196">
        <v>49439494.670000002</v>
      </c>
      <c r="E7" s="189"/>
      <c r="F7" s="196">
        <f>+D7*E2</f>
        <v>106581797.81594127</v>
      </c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</row>
    <row r="8" spans="1:25" ht="12" thickBot="1" x14ac:dyDescent="0.3">
      <c r="A8" s="197" t="s">
        <v>1031</v>
      </c>
      <c r="B8" s="198">
        <f>-B6+B7</f>
        <v>-17705799.895941272</v>
      </c>
      <c r="C8" s="189"/>
      <c r="D8" s="198">
        <f>-D6+D7</f>
        <v>-12264598.049999997</v>
      </c>
      <c r="E8" s="189"/>
      <c r="F8" s="198">
        <f>+D8*E2</f>
        <v>-26440054.017220546</v>
      </c>
      <c r="G8" s="19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</row>
    <row r="9" spans="1:25" ht="12" thickTop="1" x14ac:dyDescent="0.25">
      <c r="A9" s="190"/>
      <c r="B9" s="306"/>
      <c r="C9" s="189"/>
      <c r="D9" s="306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</row>
    <row r="10" spans="1:25" x14ac:dyDescent="0.25">
      <c r="A10" s="190" t="s">
        <v>1032</v>
      </c>
      <c r="B10" s="303"/>
      <c r="C10" s="189"/>
      <c r="D10" s="303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</row>
    <row r="11" spans="1:25" x14ac:dyDescent="0.25">
      <c r="A11" s="197" t="s">
        <v>1033</v>
      </c>
      <c r="B11" s="303"/>
      <c r="C11" s="189"/>
      <c r="D11" s="303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</row>
    <row r="12" spans="1:25" x14ac:dyDescent="0.25">
      <c r="A12" s="200" t="s">
        <v>1034</v>
      </c>
      <c r="B12" s="190"/>
      <c r="C12" s="189"/>
      <c r="D12" s="190"/>
      <c r="E12" s="189"/>
      <c r="F12" s="190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</row>
    <row r="13" spans="1:25" x14ac:dyDescent="0.25">
      <c r="A13" s="190" t="s">
        <v>1035</v>
      </c>
      <c r="B13" s="194">
        <f>+'EERR 2023'!C12</f>
        <v>850884281.39999998</v>
      </c>
      <c r="C13" s="189"/>
      <c r="D13" s="194">
        <v>412118210.08000004</v>
      </c>
      <c r="E13" s="189"/>
      <c r="F13" s="194">
        <f>+D13*$E$2</f>
        <v>888445564.3448869</v>
      </c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</row>
    <row r="14" spans="1:25" x14ac:dyDescent="0.25">
      <c r="A14" s="190" t="s">
        <v>1036</v>
      </c>
      <c r="B14" s="198" t="e">
        <f>-+'ESP 2023'!#REF!</f>
        <v>#REF!</v>
      </c>
      <c r="C14" s="189"/>
      <c r="D14" s="194">
        <v>4697019.7653621864</v>
      </c>
      <c r="E14" s="189"/>
      <c r="F14" s="194">
        <f>+D14*$E$2</f>
        <v>10125848.055503851</v>
      </c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</row>
    <row r="15" spans="1:25" x14ac:dyDescent="0.25">
      <c r="A15" s="190" t="s">
        <v>1037</v>
      </c>
      <c r="B15" s="198" t="e">
        <f>-+'ESP 2023'!#REF!+-'ESP 2023'!#REF!</f>
        <v>#REF!</v>
      </c>
      <c r="C15" s="189"/>
      <c r="D15" s="198">
        <v>-57481885.190818518</v>
      </c>
      <c r="E15" s="189"/>
      <c r="F15" s="198">
        <f>+D15*$E$2</f>
        <v>-123919605.29492541</v>
      </c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</row>
    <row r="16" spans="1:25" ht="12" thickBot="1" x14ac:dyDescent="0.3">
      <c r="A16" s="190" t="s">
        <v>1038</v>
      </c>
      <c r="B16" s="196">
        <f>+'EERR 2023'!C22</f>
        <v>25665557.91</v>
      </c>
      <c r="C16" s="189"/>
      <c r="D16" s="196">
        <v>7490635.6800000016</v>
      </c>
      <c r="E16" s="189"/>
      <c r="F16" s="194">
        <f>+D16*$E$2</f>
        <v>16148332.884217078</v>
      </c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</row>
    <row r="17" spans="1:25" ht="12" thickBot="1" x14ac:dyDescent="0.3">
      <c r="A17" s="201" t="s">
        <v>1039</v>
      </c>
      <c r="B17" s="202" t="e">
        <f>+SUM(B13:B16)</f>
        <v>#REF!</v>
      </c>
      <c r="C17" s="189"/>
      <c r="D17" s="202">
        <f>+SUM(D13:D16)</f>
        <v>366823980.33454376</v>
      </c>
      <c r="E17" s="189"/>
      <c r="F17" s="203">
        <f>+D17*E2</f>
        <v>790800139.98968256</v>
      </c>
      <c r="G17" s="195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</row>
    <row r="18" spans="1:25" x14ac:dyDescent="0.25">
      <c r="A18" s="190"/>
      <c r="B18" s="302"/>
      <c r="C18" s="189"/>
      <c r="D18" s="302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</row>
    <row r="19" spans="1:25" x14ac:dyDescent="0.25">
      <c r="A19" s="200" t="s">
        <v>1040</v>
      </c>
      <c r="B19" s="303"/>
      <c r="C19" s="189"/>
      <c r="D19" s="303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</row>
    <row r="20" spans="1:25" x14ac:dyDescent="0.25">
      <c r="A20" s="190" t="s">
        <v>1041</v>
      </c>
      <c r="B20" s="198">
        <f>+'EERR 2023'!C15</f>
        <v>-139110923.91999999</v>
      </c>
      <c r="C20" s="189"/>
      <c r="D20" s="198">
        <v>-80381451.729999989</v>
      </c>
      <c r="E20" s="198"/>
      <c r="F20" s="198">
        <f t="shared" ref="F20:F27" si="0">+D20*$E$2</f>
        <v>-173286553.46546853</v>
      </c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</row>
    <row r="21" spans="1:25" x14ac:dyDescent="0.25">
      <c r="A21" s="190" t="s">
        <v>1042</v>
      </c>
      <c r="B21" s="198">
        <f>+'EERR 2023'!C16</f>
        <v>-333865064.45999998</v>
      </c>
      <c r="C21" s="189"/>
      <c r="D21" s="198">
        <v>-150589580.56</v>
      </c>
      <c r="E21" s="198"/>
      <c r="F21" s="198">
        <f t="shared" si="0"/>
        <v>-324641429.60127306</v>
      </c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</row>
    <row r="22" spans="1:25" x14ac:dyDescent="0.25">
      <c r="A22" s="190" t="s">
        <v>1043</v>
      </c>
      <c r="B22" s="198">
        <f>+'EERR 2023'!C17</f>
        <v>-325647356.26999998</v>
      </c>
      <c r="C22" s="189"/>
      <c r="D22" s="198">
        <v>-149208825.10000002</v>
      </c>
      <c r="E22" s="198"/>
      <c r="F22" s="198">
        <f t="shared" si="0"/>
        <v>-321664793.20453674</v>
      </c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</row>
    <row r="23" spans="1:25" x14ac:dyDescent="0.25">
      <c r="A23" s="190" t="s">
        <v>1044</v>
      </c>
      <c r="B23" s="198" t="e">
        <f>-+'ESP 2023'!#REF!</f>
        <v>#REF!</v>
      </c>
      <c r="C23" s="189"/>
      <c r="D23" s="198">
        <v>6359.9328976497054</v>
      </c>
      <c r="E23" s="198"/>
      <c r="F23" s="198">
        <f t="shared" si="0"/>
        <v>13710.760733798059</v>
      </c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</row>
    <row r="24" spans="1:25" x14ac:dyDescent="0.25">
      <c r="A24" s="190" t="s">
        <v>1045</v>
      </c>
      <c r="B24" s="198" t="e">
        <f>+'ESP 2023'!#REF!</f>
        <v>#REF!</v>
      </c>
      <c r="C24" s="189"/>
      <c r="D24" s="198">
        <v>-11302618.361134082</v>
      </c>
      <c r="E24" s="198"/>
      <c r="F24" s="198">
        <f t="shared" si="0"/>
        <v>-24366215.573156428</v>
      </c>
      <c r="G24" s="189"/>
      <c r="H24" s="1" t="s">
        <v>1203</v>
      </c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</row>
    <row r="25" spans="1:25" x14ac:dyDescent="0.25">
      <c r="A25" s="190" t="s">
        <v>1046</v>
      </c>
      <c r="B25" s="198" t="e">
        <f>+'ESP 2023'!#REF!</f>
        <v>#REF!</v>
      </c>
      <c r="C25" s="189"/>
      <c r="D25" s="198">
        <v>-9911268.0450472459</v>
      </c>
      <c r="E25" s="198"/>
      <c r="F25" s="198">
        <f t="shared" si="0"/>
        <v>-21366738.756693386</v>
      </c>
      <c r="G25" s="189"/>
      <c r="H25" s="1" t="s">
        <v>1204</v>
      </c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</row>
    <row r="26" spans="1:25" x14ac:dyDescent="0.25">
      <c r="A26" s="190" t="s">
        <v>1047</v>
      </c>
      <c r="B26" s="198" t="e">
        <f>+'ESP 2023'!#REF!</f>
        <v>#REF!</v>
      </c>
      <c r="C26" s="189"/>
      <c r="D26" s="198">
        <v>-565179.93178063526</v>
      </c>
      <c r="E26" s="198"/>
      <c r="F26" s="198">
        <f t="shared" si="0"/>
        <v>-1218416.4425779141</v>
      </c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</row>
    <row r="27" spans="1:25" ht="12" thickBot="1" x14ac:dyDescent="0.3">
      <c r="A27" s="190" t="s">
        <v>1048</v>
      </c>
      <c r="B27" s="204" t="e">
        <f>+'ESP 2023'!#REF!+'ESP 2023'!#REF!+'ESP 2023'!#REF!</f>
        <v>#REF!</v>
      </c>
      <c r="C27" s="189"/>
      <c r="D27" s="198">
        <v>-6835607.1854943298</v>
      </c>
      <c r="E27" s="198"/>
      <c r="F27" s="196">
        <f t="shared" si="0"/>
        <v>-14736220.66440009</v>
      </c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</row>
    <row r="28" spans="1:25" x14ac:dyDescent="0.25">
      <c r="A28" s="201" t="s">
        <v>1049</v>
      </c>
      <c r="B28" s="198" t="e">
        <f>+SUM(B20:B27)</f>
        <v>#REF!</v>
      </c>
      <c r="C28" s="189"/>
      <c r="D28" s="198">
        <f>+SUM(D20:D27)</f>
        <v>-408788170.98055863</v>
      </c>
      <c r="E28" s="189"/>
      <c r="F28" s="198">
        <f>+D28*E2</f>
        <v>-881266656.94737232</v>
      </c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</row>
    <row r="29" spans="1:25" ht="12" thickBot="1" x14ac:dyDescent="0.3">
      <c r="A29" s="197" t="s">
        <v>1050</v>
      </c>
      <c r="B29" s="202" t="e">
        <f>+B28+B17</f>
        <v>#REF!</v>
      </c>
      <c r="C29" s="189"/>
      <c r="D29" s="202">
        <f>+D28+D17</f>
        <v>-41964190.646014869</v>
      </c>
      <c r="E29" s="189"/>
      <c r="F29" s="202">
        <f>+D29*E2</f>
        <v>-90466516.957689822</v>
      </c>
      <c r="G29" s="195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</row>
    <row r="30" spans="1:25" x14ac:dyDescent="0.25">
      <c r="A30" s="190"/>
      <c r="B30" s="302"/>
      <c r="C30" s="189"/>
      <c r="D30" s="302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</row>
    <row r="31" spans="1:25" x14ac:dyDescent="0.25">
      <c r="A31" s="197" t="s">
        <v>1051</v>
      </c>
      <c r="B31" s="303"/>
      <c r="C31" s="189"/>
      <c r="D31" s="303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</row>
    <row r="32" spans="1:25" x14ac:dyDescent="0.25">
      <c r="A32" s="190" t="s">
        <v>1052</v>
      </c>
      <c r="B32" s="194"/>
      <c r="C32" s="189"/>
      <c r="D32" s="198">
        <v>0</v>
      </c>
      <c r="E32" s="198"/>
      <c r="F32" s="198">
        <f>+D32*$E$2</f>
        <v>0</v>
      </c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</row>
    <row r="33" spans="1:25" x14ac:dyDescent="0.25">
      <c r="A33" s="190" t="s">
        <v>1053</v>
      </c>
      <c r="B33" s="194" t="e">
        <f>+#REF!-#REF!</f>
        <v>#REF!</v>
      </c>
      <c r="C33" s="189"/>
      <c r="D33" s="198">
        <f>10+530679.33383256</f>
        <v>530689.33383255999</v>
      </c>
      <c r="E33" s="198"/>
      <c r="F33" s="198">
        <f>+D33*$E$2</f>
        <v>1144061.5171971067</v>
      </c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</row>
    <row r="34" spans="1:25" x14ac:dyDescent="0.25">
      <c r="A34" s="190" t="s">
        <v>1054</v>
      </c>
      <c r="B34" s="194">
        <v>0</v>
      </c>
      <c r="C34" s="189"/>
      <c r="D34" s="198"/>
      <c r="E34" s="198"/>
      <c r="F34" s="198">
        <f>+D34*$E$2</f>
        <v>0</v>
      </c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</row>
    <row r="35" spans="1:25" x14ac:dyDescent="0.25">
      <c r="A35" s="190" t="s">
        <v>1055</v>
      </c>
      <c r="B35" s="198" t="e">
        <f>+#REF!</f>
        <v>#REF!</v>
      </c>
      <c r="C35" s="189"/>
      <c r="D35" s="198">
        <v>10400035.329999998</v>
      </c>
      <c r="E35" s="198"/>
      <c r="F35" s="198">
        <f>+D35*$E$2</f>
        <v>22420424.606267642</v>
      </c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</row>
    <row r="36" spans="1:25" x14ac:dyDescent="0.25">
      <c r="A36" s="190" t="s">
        <v>1056</v>
      </c>
      <c r="B36" s="198"/>
      <c r="C36" s="189"/>
      <c r="D36" s="198">
        <v>-14732392.076794561</v>
      </c>
      <c r="E36" s="198"/>
      <c r="F36" s="198">
        <f>+D36*$E$2</f>
        <v>-31760131.129068699</v>
      </c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</row>
    <row r="37" spans="1:25" x14ac:dyDescent="0.25">
      <c r="A37" s="234" t="s">
        <v>1205</v>
      </c>
      <c r="B37" s="198" t="e">
        <f>+#REF!</f>
        <v>#REF!</v>
      </c>
      <c r="C37" s="189"/>
      <c r="D37" s="198"/>
      <c r="E37" s="198"/>
      <c r="F37" s="198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</row>
    <row r="38" spans="1:25" ht="12" thickBot="1" x14ac:dyDescent="0.3">
      <c r="A38" s="190" t="s">
        <v>1057</v>
      </c>
      <c r="B38" s="198" t="e">
        <f>+'EERR 2023'!C18-'ESP 2023'!#REF!</f>
        <v>#REF!</v>
      </c>
      <c r="C38" s="189"/>
      <c r="D38" s="198">
        <v>33501260.003249217</v>
      </c>
      <c r="E38" s="198"/>
      <c r="F38" s="196">
        <f>+D38*$E$2</f>
        <v>72222107.933725536</v>
      </c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</row>
    <row r="39" spans="1:25" x14ac:dyDescent="0.25">
      <c r="A39" s="190"/>
      <c r="B39" s="194"/>
      <c r="C39" s="189"/>
      <c r="D39" s="198"/>
      <c r="E39" s="198"/>
      <c r="F39" s="198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</row>
    <row r="40" spans="1:25" ht="23.5" thickBot="1" x14ac:dyDescent="0.3">
      <c r="A40" s="197" t="s">
        <v>1058</v>
      </c>
      <c r="B40" s="198" t="e">
        <f>+SUM(B32:B39)</f>
        <v>#REF!</v>
      </c>
      <c r="C40" s="189"/>
      <c r="D40" s="198">
        <f>+SUM(D32:D38)</f>
        <v>29699592.590287216</v>
      </c>
      <c r="E40" s="198"/>
      <c r="F40" s="198">
        <f>+D40*E2</f>
        <v>64026462.928121582</v>
      </c>
      <c r="G40" s="195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</row>
    <row r="41" spans="1:25" x14ac:dyDescent="0.25">
      <c r="A41" s="190"/>
      <c r="B41" s="302"/>
      <c r="C41" s="189"/>
      <c r="D41" s="302"/>
      <c r="E41" s="189"/>
      <c r="F41" s="302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</row>
    <row r="42" spans="1:25" x14ac:dyDescent="0.25">
      <c r="A42" s="197" t="s">
        <v>1059</v>
      </c>
      <c r="B42" s="303"/>
      <c r="C42" s="189"/>
      <c r="D42" s="303"/>
      <c r="E42" s="189"/>
      <c r="F42" s="303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</row>
    <row r="43" spans="1:25" ht="12" thickBot="1" x14ac:dyDescent="0.3">
      <c r="A43" s="190" t="s">
        <v>1060</v>
      </c>
      <c r="B43" s="196">
        <v>0</v>
      </c>
      <c r="C43" s="189"/>
      <c r="D43" s="196">
        <v>0</v>
      </c>
      <c r="E43" s="189"/>
      <c r="F43" s="196">
        <f>+D43*E2</f>
        <v>0</v>
      </c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</row>
    <row r="44" spans="1:25" ht="23.5" thickBot="1" x14ac:dyDescent="0.3">
      <c r="A44" s="197" t="s">
        <v>1061</v>
      </c>
      <c r="B44" s="202">
        <f>+B43</f>
        <v>0</v>
      </c>
      <c r="C44" s="189"/>
      <c r="D44" s="202">
        <f>+D43</f>
        <v>0</v>
      </c>
      <c r="E44" s="189"/>
      <c r="F44" s="202">
        <f>+F43</f>
        <v>0</v>
      </c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</row>
    <row r="45" spans="1:25" ht="12" thickBot="1" x14ac:dyDescent="0.3">
      <c r="A45" s="190"/>
      <c r="B45" s="205"/>
      <c r="C45" s="189"/>
      <c r="D45" s="205"/>
      <c r="E45" s="189"/>
      <c r="F45" s="205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</row>
    <row r="46" spans="1:25" ht="12" thickBot="1" x14ac:dyDescent="0.3">
      <c r="A46" s="197" t="s">
        <v>1031</v>
      </c>
      <c r="B46" s="206" t="e">
        <f>+B44+B40+B29</f>
        <v>#REF!</v>
      </c>
      <c r="C46" s="189"/>
      <c r="D46" s="206">
        <f>+D44+D40+D29</f>
        <v>-12264598.055727653</v>
      </c>
      <c r="E46" s="189"/>
      <c r="F46" s="206">
        <f>+F44+F40+F29</f>
        <v>-26440054.02956824</v>
      </c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</row>
    <row r="47" spans="1:25" ht="12" thickTop="1" x14ac:dyDescent="0.25">
      <c r="A47" s="189"/>
      <c r="B47" s="195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</row>
    <row r="48" spans="1:25" x14ac:dyDescent="0.25">
      <c r="A48" s="189"/>
      <c r="B48" s="232" t="e">
        <f>+B46-B8</f>
        <v>#REF!</v>
      </c>
      <c r="C48" s="189"/>
      <c r="D48" s="228">
        <f>+D46-D8</f>
        <v>-5.7276561856269836E-3</v>
      </c>
      <c r="E48" s="189"/>
      <c r="F48" s="228">
        <f>+F46-F8</f>
        <v>-1.2347694486379623E-2</v>
      </c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</row>
    <row r="49" spans="1:25" x14ac:dyDescent="0.25">
      <c r="A49" s="189"/>
      <c r="B49" s="195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</row>
    <row r="50" spans="1:25" x14ac:dyDescent="0.25">
      <c r="A50" s="189"/>
      <c r="B50" s="195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</row>
    <row r="51" spans="1:25" x14ac:dyDescent="0.25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</row>
    <row r="52" spans="1:25" x14ac:dyDescent="0.25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</row>
    <row r="53" spans="1:25" x14ac:dyDescent="0.25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</row>
    <row r="54" spans="1:25" x14ac:dyDescent="0.25">
      <c r="A54" s="189"/>
      <c r="B54" s="189"/>
      <c r="C54" s="189"/>
      <c r="D54" s="189"/>
      <c r="E54" s="195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</row>
    <row r="55" spans="1:25" x14ac:dyDescent="0.25">
      <c r="A55" s="189"/>
      <c r="B55" s="189"/>
      <c r="C55" s="189"/>
      <c r="D55" s="189"/>
      <c r="E55" s="195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</row>
    <row r="56" spans="1:25" x14ac:dyDescent="0.25">
      <c r="A56" s="189"/>
      <c r="B56" s="189"/>
      <c r="C56" s="189"/>
      <c r="D56" s="189"/>
      <c r="E56" s="195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</row>
    <row r="57" spans="1:25" x14ac:dyDescent="0.25">
      <c r="A57" s="189"/>
      <c r="B57" s="189"/>
      <c r="C57" s="189"/>
      <c r="D57" s="189"/>
      <c r="E57" s="195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</row>
    <row r="58" spans="1:25" x14ac:dyDescent="0.25">
      <c r="A58" s="189"/>
      <c r="B58" s="189"/>
      <c r="C58" s="189"/>
      <c r="D58" s="189"/>
      <c r="E58" s="195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</row>
    <row r="59" spans="1:25" x14ac:dyDescent="0.25">
      <c r="A59" s="189"/>
      <c r="B59" s="189"/>
      <c r="C59" s="189"/>
      <c r="D59" s="189"/>
      <c r="E59" s="195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</row>
    <row r="60" spans="1:25" x14ac:dyDescent="0.25">
      <c r="A60" s="189"/>
      <c r="B60" s="189"/>
      <c r="C60" s="189"/>
      <c r="D60" s="189"/>
      <c r="E60" s="195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</row>
    <row r="61" spans="1:25" x14ac:dyDescent="0.25">
      <c r="A61" s="189"/>
      <c r="B61" s="189"/>
      <c r="C61" s="189"/>
      <c r="D61" s="189"/>
      <c r="E61" s="195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</row>
    <row r="62" spans="1:25" x14ac:dyDescent="0.25">
      <c r="A62" s="189"/>
      <c r="B62" s="189"/>
      <c r="C62" s="189"/>
      <c r="D62" s="189"/>
      <c r="E62" s="195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</row>
    <row r="63" spans="1:25" x14ac:dyDescent="0.25">
      <c r="A63" s="189"/>
      <c r="B63" s="189"/>
      <c r="C63" s="189"/>
      <c r="D63" s="189"/>
      <c r="E63" s="195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</row>
    <row r="64" spans="1:25" x14ac:dyDescent="0.25">
      <c r="A64" s="189"/>
      <c r="B64" s="189"/>
      <c r="C64" s="189"/>
      <c r="D64" s="189"/>
      <c r="E64" s="195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</row>
    <row r="65" spans="1:25" x14ac:dyDescent="0.25">
      <c r="A65" s="189"/>
      <c r="B65" s="189"/>
      <c r="C65" s="189"/>
      <c r="D65" s="189"/>
      <c r="E65" s="195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</row>
    <row r="66" spans="1:25" x14ac:dyDescent="0.25">
      <c r="A66" s="189"/>
      <c r="B66" s="189"/>
      <c r="C66" s="189"/>
      <c r="D66" s="189"/>
      <c r="E66" s="195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</row>
    <row r="67" spans="1:25" x14ac:dyDescent="0.25">
      <c r="A67" s="189"/>
      <c r="B67" s="189"/>
      <c r="C67" s="189"/>
      <c r="D67" s="189"/>
      <c r="E67" s="195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</row>
    <row r="68" spans="1:25" x14ac:dyDescent="0.25">
      <c r="A68" s="189"/>
      <c r="B68" s="189"/>
      <c r="C68" s="189"/>
      <c r="D68" s="189"/>
      <c r="E68" s="195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</row>
    <row r="69" spans="1:25" x14ac:dyDescent="0.25">
      <c r="A69" s="189"/>
      <c r="B69" s="189"/>
      <c r="C69" s="189"/>
      <c r="D69" s="189"/>
      <c r="E69" s="195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</row>
    <row r="70" spans="1:25" x14ac:dyDescent="0.25">
      <c r="A70" s="189"/>
      <c r="B70" s="189"/>
      <c r="C70" s="189"/>
      <c r="D70" s="189"/>
      <c r="E70" s="195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</row>
    <row r="71" spans="1:25" x14ac:dyDescent="0.25">
      <c r="A71" s="189"/>
      <c r="B71" s="189"/>
      <c r="C71" s="189"/>
      <c r="D71" s="189"/>
      <c r="E71" s="195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</row>
    <row r="72" spans="1:25" x14ac:dyDescent="0.25">
      <c r="A72" s="189"/>
      <c r="B72" s="189"/>
      <c r="C72" s="189"/>
      <c r="D72" s="189"/>
      <c r="E72" s="195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</row>
    <row r="73" spans="1:25" x14ac:dyDescent="0.25">
      <c r="A73" s="189"/>
      <c r="B73" s="189"/>
      <c r="C73" s="189"/>
      <c r="D73" s="189"/>
      <c r="E73" s="195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</row>
    <row r="74" spans="1:25" x14ac:dyDescent="0.25">
      <c r="A74" s="189"/>
      <c r="B74" s="189"/>
      <c r="C74" s="189"/>
      <c r="D74" s="189"/>
      <c r="E74" s="195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</row>
    <row r="75" spans="1:25" x14ac:dyDescent="0.25">
      <c r="A75" s="189"/>
      <c r="B75" s="189"/>
      <c r="C75" s="189"/>
      <c r="D75" s="189"/>
      <c r="E75" s="195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</row>
    <row r="76" spans="1:25" x14ac:dyDescent="0.25">
      <c r="A76" s="189"/>
      <c r="B76" s="189"/>
      <c r="C76" s="189"/>
      <c r="D76" s="189"/>
      <c r="E76" s="195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</row>
    <row r="77" spans="1:25" x14ac:dyDescent="0.25">
      <c r="A77" s="189"/>
      <c r="B77" s="189"/>
      <c r="C77" s="189"/>
      <c r="D77" s="189"/>
      <c r="E77" s="195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</row>
    <row r="78" spans="1:25" x14ac:dyDescent="0.25">
      <c r="A78" s="189"/>
      <c r="B78" s="189"/>
      <c r="C78" s="189"/>
      <c r="D78" s="189"/>
      <c r="E78" s="195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</row>
    <row r="79" spans="1:25" x14ac:dyDescent="0.25">
      <c r="A79" s="189"/>
      <c r="B79" s="189"/>
      <c r="C79" s="189"/>
      <c r="D79" s="189"/>
      <c r="E79" s="195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</row>
    <row r="80" spans="1:25" x14ac:dyDescent="0.25">
      <c r="A80" s="189"/>
      <c r="B80" s="189"/>
      <c r="C80" s="189"/>
      <c r="D80" s="189"/>
      <c r="E80" s="195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</row>
    <row r="81" spans="1:25" x14ac:dyDescent="0.25">
      <c r="A81" s="189"/>
      <c r="B81" s="189"/>
      <c r="C81" s="189"/>
      <c r="D81" s="189"/>
      <c r="E81" s="195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</row>
    <row r="82" spans="1:25" x14ac:dyDescent="0.25">
      <c r="A82" s="189"/>
      <c r="B82" s="189"/>
      <c r="C82" s="189"/>
      <c r="D82" s="189"/>
      <c r="E82" s="195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</row>
    <row r="83" spans="1:25" x14ac:dyDescent="0.25">
      <c r="A83" s="189"/>
      <c r="B83" s="189"/>
      <c r="C83" s="189"/>
      <c r="D83" s="189"/>
      <c r="E83" s="195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</row>
    <row r="84" spans="1:25" x14ac:dyDescent="0.25">
      <c r="A84" s="189"/>
      <c r="B84" s="189"/>
      <c r="C84" s="189"/>
      <c r="D84" s="189"/>
      <c r="E84" s="195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</row>
    <row r="85" spans="1:25" x14ac:dyDescent="0.25">
      <c r="A85" s="189"/>
      <c r="B85" s="189"/>
      <c r="C85" s="189"/>
      <c r="D85" s="189"/>
      <c r="E85" s="195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</row>
    <row r="86" spans="1:25" x14ac:dyDescent="0.25">
      <c r="A86" s="189"/>
      <c r="B86" s="189"/>
      <c r="C86" s="189"/>
      <c r="D86" s="189"/>
      <c r="E86" s="195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</row>
    <row r="87" spans="1:25" x14ac:dyDescent="0.25">
      <c r="A87" s="189"/>
      <c r="B87" s="189"/>
      <c r="C87" s="189"/>
      <c r="D87" s="189"/>
      <c r="E87" s="195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</row>
    <row r="88" spans="1:25" x14ac:dyDescent="0.25">
      <c r="A88" s="189"/>
      <c r="B88" s="189"/>
      <c r="C88" s="189"/>
      <c r="D88" s="189"/>
      <c r="E88" s="195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</row>
    <row r="89" spans="1:25" x14ac:dyDescent="0.25">
      <c r="A89" s="189"/>
      <c r="B89" s="189"/>
      <c r="C89" s="189"/>
      <c r="D89" s="189"/>
      <c r="E89" s="195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</row>
    <row r="90" spans="1:25" x14ac:dyDescent="0.25">
      <c r="A90" s="189"/>
      <c r="B90" s="189"/>
      <c r="C90" s="189"/>
      <c r="D90" s="189"/>
      <c r="E90" s="195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</row>
    <row r="91" spans="1:25" x14ac:dyDescent="0.25">
      <c r="A91" s="189"/>
      <c r="B91" s="189"/>
      <c r="C91" s="189"/>
      <c r="D91" s="189"/>
      <c r="E91" s="195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</row>
    <row r="92" spans="1:25" x14ac:dyDescent="0.25">
      <c r="A92" s="189"/>
      <c r="B92" s="189"/>
      <c r="C92" s="189"/>
      <c r="D92" s="189"/>
      <c r="E92" s="195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</row>
    <row r="93" spans="1:25" x14ac:dyDescent="0.25">
      <c r="A93" s="189"/>
      <c r="B93" s="189"/>
      <c r="C93" s="189"/>
      <c r="D93" s="189"/>
      <c r="E93" s="195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</row>
    <row r="94" spans="1:25" x14ac:dyDescent="0.25">
      <c r="A94" s="189"/>
      <c r="B94" s="189"/>
      <c r="C94" s="189"/>
      <c r="D94" s="189"/>
      <c r="E94" s="195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</row>
    <row r="95" spans="1:25" x14ac:dyDescent="0.25">
      <c r="A95" s="189"/>
      <c r="B95" s="189"/>
      <c r="C95" s="189"/>
      <c r="D95" s="189"/>
      <c r="E95" s="195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</row>
    <row r="96" spans="1:25" x14ac:dyDescent="0.25">
      <c r="A96" s="189"/>
      <c r="B96" s="189"/>
      <c r="C96" s="189"/>
      <c r="D96" s="189"/>
      <c r="E96" s="195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</row>
    <row r="97" spans="1:25" x14ac:dyDescent="0.25">
      <c r="A97" s="189"/>
      <c r="B97" s="189"/>
      <c r="C97" s="189"/>
      <c r="D97" s="189"/>
      <c r="E97" s="195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</row>
    <row r="98" spans="1:25" x14ac:dyDescent="0.25">
      <c r="A98" s="189"/>
      <c r="B98" s="189"/>
      <c r="C98" s="189"/>
      <c r="D98" s="189"/>
      <c r="E98" s="195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</row>
    <row r="99" spans="1:25" x14ac:dyDescent="0.25">
      <c r="A99" s="189"/>
      <c r="B99" s="189"/>
      <c r="C99" s="189"/>
      <c r="D99" s="189"/>
      <c r="E99" s="195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</row>
    <row r="100" spans="1:25" x14ac:dyDescent="0.25">
      <c r="A100" s="189"/>
      <c r="B100" s="189"/>
      <c r="C100" s="189"/>
      <c r="D100" s="189"/>
      <c r="E100" s="195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</row>
    <row r="101" spans="1:25" x14ac:dyDescent="0.25">
      <c r="A101" s="189"/>
      <c r="B101" s="189"/>
      <c r="C101" s="189"/>
      <c r="D101" s="189"/>
      <c r="E101" s="195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</row>
    <row r="102" spans="1:25" x14ac:dyDescent="0.25">
      <c r="A102" s="189"/>
      <c r="B102" s="189"/>
      <c r="C102" s="189"/>
      <c r="D102" s="189"/>
      <c r="E102" s="195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</row>
    <row r="103" spans="1:25" x14ac:dyDescent="0.25">
      <c r="A103" s="189"/>
      <c r="B103" s="189"/>
      <c r="C103" s="189"/>
      <c r="D103" s="189"/>
      <c r="E103" s="195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</row>
    <row r="104" spans="1:25" x14ac:dyDescent="0.25">
      <c r="A104" s="189"/>
      <c r="B104" s="189"/>
      <c r="C104" s="189"/>
      <c r="D104" s="189"/>
      <c r="E104" s="195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</row>
    <row r="105" spans="1:25" x14ac:dyDescent="0.25">
      <c r="A105" s="189"/>
      <c r="B105" s="189"/>
      <c r="C105" s="189"/>
      <c r="D105" s="189"/>
      <c r="E105" s="195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</row>
    <row r="106" spans="1:25" x14ac:dyDescent="0.25">
      <c r="A106" s="189"/>
      <c r="B106" s="189"/>
      <c r="C106" s="189"/>
      <c r="D106" s="189"/>
      <c r="E106" s="195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</row>
    <row r="107" spans="1:25" x14ac:dyDescent="0.25">
      <c r="A107" s="189"/>
      <c r="B107" s="189"/>
      <c r="C107" s="189"/>
      <c r="D107" s="189"/>
      <c r="E107" s="195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</row>
    <row r="108" spans="1:25" x14ac:dyDescent="0.25">
      <c r="A108" s="189"/>
      <c r="B108" s="189"/>
      <c r="C108" s="189"/>
      <c r="D108" s="189"/>
      <c r="E108" s="195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</row>
    <row r="109" spans="1:25" x14ac:dyDescent="0.25">
      <c r="A109" s="189"/>
      <c r="B109" s="189"/>
      <c r="C109" s="189"/>
      <c r="D109" s="189"/>
      <c r="E109" s="195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</row>
    <row r="110" spans="1:25" x14ac:dyDescent="0.25">
      <c r="A110" s="189"/>
      <c r="B110" s="189"/>
      <c r="C110" s="189"/>
      <c r="D110" s="189"/>
      <c r="E110" s="195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</row>
    <row r="111" spans="1:25" x14ac:dyDescent="0.25">
      <c r="A111" s="189"/>
      <c r="B111" s="189"/>
      <c r="C111" s="189"/>
      <c r="D111" s="189"/>
      <c r="E111" s="195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</row>
    <row r="112" spans="1:25" x14ac:dyDescent="0.25">
      <c r="A112" s="189"/>
      <c r="B112" s="189"/>
      <c r="C112" s="189"/>
      <c r="D112" s="189"/>
      <c r="E112" s="195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</row>
    <row r="113" spans="1:25" x14ac:dyDescent="0.25">
      <c r="A113" s="189"/>
      <c r="B113" s="189"/>
      <c r="C113" s="189"/>
      <c r="D113" s="189"/>
      <c r="E113" s="195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</row>
    <row r="114" spans="1:25" x14ac:dyDescent="0.25">
      <c r="A114" s="189"/>
      <c r="B114" s="189"/>
      <c r="C114" s="189"/>
      <c r="D114" s="189"/>
      <c r="E114" s="195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</row>
    <row r="115" spans="1:25" x14ac:dyDescent="0.25">
      <c r="A115" s="189"/>
      <c r="B115" s="189"/>
      <c r="C115" s="189"/>
      <c r="D115" s="189"/>
      <c r="E115" s="195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</row>
    <row r="116" spans="1:25" x14ac:dyDescent="0.25">
      <c r="A116" s="189"/>
      <c r="B116" s="189"/>
      <c r="C116" s="189"/>
      <c r="D116" s="189"/>
      <c r="E116" s="195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</row>
    <row r="117" spans="1:25" x14ac:dyDescent="0.25">
      <c r="A117" s="189"/>
      <c r="B117" s="189"/>
      <c r="C117" s="189"/>
      <c r="D117" s="189"/>
      <c r="E117" s="195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</row>
    <row r="118" spans="1:25" x14ac:dyDescent="0.25">
      <c r="A118" s="189"/>
      <c r="B118" s="189"/>
      <c r="C118" s="189"/>
      <c r="D118" s="189"/>
      <c r="E118" s="195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</row>
    <row r="119" spans="1:25" x14ac:dyDescent="0.25">
      <c r="A119" s="189"/>
      <c r="B119" s="189"/>
      <c r="C119" s="189"/>
      <c r="D119" s="189"/>
      <c r="E119" s="195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</row>
    <row r="120" spans="1:25" x14ac:dyDescent="0.25">
      <c r="A120" s="189"/>
      <c r="B120" s="189"/>
      <c r="C120" s="189"/>
      <c r="D120" s="189"/>
      <c r="E120" s="195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</row>
    <row r="121" spans="1:25" x14ac:dyDescent="0.25">
      <c r="A121" s="189"/>
      <c r="B121" s="189"/>
      <c r="C121" s="189"/>
      <c r="D121" s="189"/>
      <c r="E121" s="195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</row>
    <row r="122" spans="1:25" x14ac:dyDescent="0.25">
      <c r="A122" s="189"/>
      <c r="B122" s="189"/>
      <c r="C122" s="189"/>
      <c r="D122" s="189"/>
      <c r="E122" s="195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</row>
    <row r="123" spans="1:25" x14ac:dyDescent="0.25">
      <c r="A123" s="189"/>
      <c r="B123" s="189"/>
      <c r="C123" s="189"/>
      <c r="D123" s="189"/>
      <c r="E123" s="195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</row>
    <row r="124" spans="1:25" x14ac:dyDescent="0.25">
      <c r="A124" s="189"/>
      <c r="B124" s="189"/>
      <c r="C124" s="189"/>
      <c r="D124" s="189"/>
      <c r="E124" s="195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</row>
    <row r="125" spans="1:25" x14ac:dyDescent="0.25">
      <c r="A125" s="189"/>
      <c r="B125" s="189"/>
      <c r="C125" s="189"/>
      <c r="D125" s="189"/>
      <c r="E125" s="195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</row>
    <row r="126" spans="1:25" x14ac:dyDescent="0.25">
      <c r="A126" s="189"/>
      <c r="B126" s="189"/>
      <c r="C126" s="189"/>
      <c r="D126" s="189"/>
      <c r="E126" s="195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</row>
    <row r="127" spans="1:25" x14ac:dyDescent="0.25">
      <c r="A127" s="189"/>
      <c r="B127" s="189"/>
      <c r="C127" s="189"/>
      <c r="D127" s="189"/>
      <c r="E127" s="195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</row>
    <row r="128" spans="1:25" x14ac:dyDescent="0.25">
      <c r="A128" s="189"/>
      <c r="B128" s="189"/>
      <c r="C128" s="189"/>
      <c r="D128" s="189"/>
      <c r="E128" s="195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</row>
    <row r="129" spans="1:25" x14ac:dyDescent="0.25">
      <c r="A129" s="189"/>
      <c r="B129" s="189"/>
      <c r="C129" s="189"/>
      <c r="D129" s="189"/>
      <c r="E129" s="195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</row>
    <row r="130" spans="1:25" x14ac:dyDescent="0.25">
      <c r="A130" s="189"/>
      <c r="B130" s="189"/>
      <c r="C130" s="189"/>
      <c r="D130" s="189"/>
      <c r="E130" s="195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</row>
    <row r="131" spans="1:25" x14ac:dyDescent="0.25">
      <c r="A131" s="189"/>
      <c r="B131" s="189"/>
      <c r="C131" s="189"/>
      <c r="D131" s="189"/>
      <c r="E131" s="195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</row>
    <row r="132" spans="1:25" x14ac:dyDescent="0.25">
      <c r="A132" s="189"/>
      <c r="B132" s="189"/>
      <c r="C132" s="189"/>
      <c r="D132" s="189"/>
      <c r="E132" s="195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</row>
    <row r="133" spans="1:25" x14ac:dyDescent="0.25">
      <c r="A133" s="189"/>
      <c r="B133" s="189"/>
      <c r="C133" s="189"/>
      <c r="D133" s="189"/>
      <c r="E133" s="195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</row>
    <row r="134" spans="1:25" x14ac:dyDescent="0.25">
      <c r="A134" s="189"/>
      <c r="B134" s="189"/>
      <c r="C134" s="189"/>
      <c r="D134" s="189"/>
      <c r="E134" s="195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</row>
    <row r="135" spans="1:25" x14ac:dyDescent="0.25">
      <c r="A135" s="189"/>
      <c r="B135" s="189"/>
      <c r="C135" s="189"/>
      <c r="D135" s="189"/>
      <c r="E135" s="195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</row>
    <row r="136" spans="1:25" x14ac:dyDescent="0.25">
      <c r="A136" s="189"/>
      <c r="B136" s="189"/>
      <c r="C136" s="189"/>
      <c r="D136" s="189"/>
      <c r="E136" s="195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</row>
    <row r="137" spans="1:25" x14ac:dyDescent="0.25">
      <c r="A137" s="189"/>
      <c r="B137" s="189"/>
      <c r="C137" s="189"/>
      <c r="D137" s="189"/>
      <c r="E137" s="195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</row>
    <row r="138" spans="1:25" x14ac:dyDescent="0.25">
      <c r="A138" s="189"/>
      <c r="B138" s="189"/>
      <c r="C138" s="189"/>
      <c r="D138" s="189"/>
      <c r="E138" s="195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</row>
    <row r="139" spans="1:25" x14ac:dyDescent="0.25">
      <c r="A139" s="189"/>
      <c r="B139" s="189"/>
      <c r="C139" s="189"/>
      <c r="D139" s="189"/>
      <c r="E139" s="195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</row>
    <row r="140" spans="1:25" x14ac:dyDescent="0.25">
      <c r="A140" s="189"/>
      <c r="B140" s="189"/>
      <c r="C140" s="189"/>
      <c r="D140" s="189"/>
      <c r="E140" s="195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</row>
    <row r="141" spans="1:25" x14ac:dyDescent="0.25">
      <c r="A141" s="189"/>
      <c r="B141" s="189"/>
      <c r="C141" s="189"/>
      <c r="D141" s="189"/>
      <c r="E141" s="195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</row>
    <row r="142" spans="1:25" x14ac:dyDescent="0.25">
      <c r="A142" s="189"/>
      <c r="B142" s="189"/>
      <c r="C142" s="189"/>
      <c r="D142" s="189"/>
      <c r="E142" s="195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</row>
    <row r="143" spans="1:25" x14ac:dyDescent="0.25">
      <c r="A143" s="189"/>
      <c r="B143" s="189"/>
      <c r="C143" s="189"/>
      <c r="D143" s="189"/>
      <c r="E143" s="195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</row>
    <row r="144" spans="1:25" x14ac:dyDescent="0.25">
      <c r="A144" s="189"/>
      <c r="B144" s="189"/>
      <c r="C144" s="189"/>
      <c r="D144" s="189"/>
      <c r="E144" s="195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</row>
    <row r="145" spans="1:25" x14ac:dyDescent="0.25">
      <c r="A145" s="189"/>
      <c r="B145" s="189"/>
      <c r="C145" s="189"/>
      <c r="D145" s="189"/>
      <c r="E145" s="195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</row>
    <row r="146" spans="1:25" x14ac:dyDescent="0.25">
      <c r="A146" s="189"/>
      <c r="B146" s="189"/>
      <c r="C146" s="189"/>
      <c r="D146" s="189"/>
      <c r="E146" s="195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</row>
    <row r="147" spans="1:25" x14ac:dyDescent="0.25">
      <c r="A147" s="189"/>
      <c r="B147" s="189"/>
      <c r="C147" s="189"/>
      <c r="D147" s="189"/>
      <c r="E147" s="195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</row>
    <row r="148" spans="1:25" x14ac:dyDescent="0.25">
      <c r="A148" s="189"/>
      <c r="B148" s="189"/>
      <c r="C148" s="189"/>
      <c r="D148" s="189"/>
      <c r="E148" s="195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</row>
    <row r="149" spans="1:25" x14ac:dyDescent="0.25">
      <c r="A149" s="189"/>
      <c r="B149" s="189"/>
      <c r="C149" s="189"/>
      <c r="D149" s="189"/>
      <c r="E149" s="195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</row>
    <row r="150" spans="1:25" x14ac:dyDescent="0.25">
      <c r="A150" s="189"/>
      <c r="B150" s="189"/>
      <c r="C150" s="189"/>
      <c r="D150" s="189"/>
      <c r="E150" s="195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</row>
    <row r="151" spans="1:25" x14ac:dyDescent="0.25">
      <c r="A151" s="189"/>
      <c r="B151" s="189"/>
      <c r="C151" s="189"/>
      <c r="D151" s="189"/>
      <c r="E151" s="195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</row>
    <row r="152" spans="1:25" x14ac:dyDescent="0.25">
      <c r="A152" s="189"/>
      <c r="B152" s="189"/>
      <c r="C152" s="189"/>
      <c r="D152" s="189"/>
      <c r="E152" s="195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</row>
    <row r="153" spans="1:25" x14ac:dyDescent="0.25">
      <c r="A153" s="189"/>
      <c r="B153" s="189"/>
      <c r="C153" s="189"/>
      <c r="D153" s="189"/>
      <c r="E153" s="195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</row>
    <row r="154" spans="1:25" x14ac:dyDescent="0.25">
      <c r="A154" s="189"/>
      <c r="B154" s="189"/>
      <c r="C154" s="189"/>
      <c r="D154" s="189"/>
      <c r="E154" s="195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</row>
    <row r="155" spans="1:25" x14ac:dyDescent="0.25">
      <c r="A155" s="189"/>
      <c r="B155" s="189"/>
      <c r="C155" s="189"/>
      <c r="D155" s="189"/>
      <c r="E155" s="195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</row>
    <row r="156" spans="1:25" x14ac:dyDescent="0.25">
      <c r="A156" s="189"/>
      <c r="B156" s="189"/>
      <c r="C156" s="189"/>
      <c r="D156" s="189"/>
      <c r="E156" s="195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</row>
    <row r="157" spans="1:25" x14ac:dyDescent="0.25">
      <c r="A157" s="189"/>
      <c r="B157" s="189"/>
      <c r="C157" s="189"/>
      <c r="D157" s="189"/>
      <c r="E157" s="195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</row>
    <row r="158" spans="1:25" x14ac:dyDescent="0.25">
      <c r="A158" s="189"/>
      <c r="B158" s="189"/>
      <c r="C158" s="189"/>
      <c r="D158" s="189"/>
      <c r="E158" s="195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</row>
    <row r="159" spans="1:25" x14ac:dyDescent="0.25">
      <c r="A159" s="189"/>
      <c r="B159" s="189"/>
      <c r="C159" s="189"/>
      <c r="D159" s="189"/>
      <c r="E159" s="195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</row>
    <row r="160" spans="1:25" x14ac:dyDescent="0.25">
      <c r="A160" s="189"/>
      <c r="B160" s="189"/>
      <c r="C160" s="189"/>
      <c r="D160" s="189"/>
      <c r="E160" s="195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</row>
    <row r="161" spans="1:25" x14ac:dyDescent="0.25">
      <c r="A161" s="189"/>
      <c r="B161" s="189"/>
      <c r="C161" s="189"/>
      <c r="D161" s="189"/>
      <c r="E161" s="195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</row>
    <row r="162" spans="1:25" x14ac:dyDescent="0.25">
      <c r="A162" s="189"/>
      <c r="B162" s="189"/>
      <c r="C162" s="189"/>
      <c r="D162" s="189"/>
      <c r="E162" s="195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</row>
    <row r="163" spans="1:25" x14ac:dyDescent="0.25">
      <c r="A163" s="189"/>
      <c r="B163" s="189"/>
      <c r="C163" s="189"/>
      <c r="D163" s="189"/>
      <c r="E163" s="195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</row>
    <row r="164" spans="1:25" x14ac:dyDescent="0.25">
      <c r="A164" s="189"/>
      <c r="B164" s="189"/>
      <c r="C164" s="189"/>
      <c r="D164" s="189"/>
      <c r="E164" s="195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</row>
    <row r="165" spans="1:25" x14ac:dyDescent="0.25">
      <c r="A165" s="189"/>
      <c r="B165" s="189"/>
      <c r="C165" s="189"/>
      <c r="D165" s="189"/>
      <c r="E165" s="195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</row>
    <row r="166" spans="1:25" x14ac:dyDescent="0.25">
      <c r="A166" s="189"/>
      <c r="B166" s="189"/>
      <c r="C166" s="189"/>
      <c r="D166" s="189"/>
      <c r="E166" s="195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</row>
    <row r="167" spans="1:25" x14ac:dyDescent="0.25">
      <c r="A167" s="189"/>
      <c r="B167" s="189"/>
      <c r="C167" s="189"/>
      <c r="D167" s="189"/>
      <c r="E167" s="195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</row>
    <row r="168" spans="1:25" x14ac:dyDescent="0.25">
      <c r="A168" s="189"/>
      <c r="B168" s="189"/>
      <c r="C168" s="189"/>
      <c r="D168" s="189"/>
      <c r="E168" s="195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</row>
    <row r="169" spans="1:25" x14ac:dyDescent="0.25">
      <c r="A169" s="189"/>
      <c r="B169" s="189"/>
      <c r="C169" s="189"/>
      <c r="D169" s="189"/>
      <c r="E169" s="195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</row>
    <row r="170" spans="1:25" x14ac:dyDescent="0.25">
      <c r="A170" s="189"/>
      <c r="B170" s="189"/>
      <c r="C170" s="189"/>
      <c r="D170" s="189"/>
      <c r="E170" s="195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</row>
    <row r="171" spans="1:25" x14ac:dyDescent="0.25">
      <c r="A171" s="189"/>
      <c r="B171" s="189"/>
      <c r="C171" s="189"/>
      <c r="D171" s="189"/>
      <c r="E171" s="195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</row>
    <row r="172" spans="1:25" x14ac:dyDescent="0.25">
      <c r="A172" s="189"/>
      <c r="B172" s="189"/>
      <c r="C172" s="189"/>
      <c r="D172" s="189"/>
      <c r="E172" s="195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</row>
    <row r="173" spans="1:25" x14ac:dyDescent="0.25">
      <c r="A173" s="189"/>
      <c r="B173" s="189"/>
      <c r="C173" s="189"/>
      <c r="D173" s="189"/>
      <c r="E173" s="195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</row>
    <row r="174" spans="1:25" x14ac:dyDescent="0.25">
      <c r="A174" s="189"/>
      <c r="B174" s="189"/>
      <c r="C174" s="189"/>
      <c r="D174" s="189"/>
      <c r="E174" s="195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</row>
    <row r="175" spans="1:25" x14ac:dyDescent="0.25">
      <c r="A175" s="189"/>
      <c r="B175" s="189"/>
      <c r="C175" s="189"/>
      <c r="D175" s="189"/>
      <c r="E175" s="195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</row>
    <row r="176" spans="1:25" x14ac:dyDescent="0.25">
      <c r="A176" s="189"/>
      <c r="B176" s="189"/>
      <c r="C176" s="189"/>
      <c r="D176" s="189"/>
      <c r="E176" s="195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</row>
    <row r="177" spans="1:25" x14ac:dyDescent="0.25">
      <c r="A177" s="189"/>
      <c r="B177" s="189"/>
      <c r="C177" s="189"/>
      <c r="D177" s="189"/>
      <c r="E177" s="195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</row>
    <row r="178" spans="1:25" x14ac:dyDescent="0.25">
      <c r="A178" s="189"/>
      <c r="B178" s="189"/>
      <c r="C178" s="189"/>
      <c r="D178" s="189"/>
      <c r="E178" s="195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</row>
    <row r="179" spans="1:25" x14ac:dyDescent="0.25">
      <c r="A179" s="189"/>
      <c r="B179" s="189"/>
      <c r="C179" s="189"/>
      <c r="D179" s="189"/>
      <c r="E179" s="195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</row>
    <row r="180" spans="1:25" x14ac:dyDescent="0.25">
      <c r="A180" s="189"/>
      <c r="B180" s="189"/>
      <c r="C180" s="189"/>
      <c r="D180" s="189"/>
      <c r="E180" s="195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</row>
    <row r="181" spans="1:25" x14ac:dyDescent="0.25">
      <c r="A181" s="189"/>
      <c r="B181" s="189"/>
      <c r="C181" s="189"/>
      <c r="D181" s="189"/>
      <c r="E181" s="195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</row>
    <row r="182" spans="1:25" x14ac:dyDescent="0.25">
      <c r="A182" s="189"/>
      <c r="B182" s="189"/>
      <c r="C182" s="189"/>
      <c r="D182" s="189"/>
      <c r="E182" s="195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</row>
    <row r="183" spans="1:25" x14ac:dyDescent="0.25">
      <c r="A183" s="189"/>
      <c r="B183" s="189"/>
      <c r="C183" s="189"/>
      <c r="D183" s="189"/>
      <c r="E183" s="195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</row>
    <row r="184" spans="1:25" x14ac:dyDescent="0.25">
      <c r="A184" s="189"/>
      <c r="B184" s="189"/>
      <c r="C184" s="189"/>
      <c r="D184" s="189"/>
      <c r="E184" s="195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</row>
    <row r="185" spans="1:25" x14ac:dyDescent="0.25">
      <c r="A185" s="189"/>
      <c r="B185" s="189"/>
      <c r="C185" s="189"/>
      <c r="D185" s="189"/>
      <c r="E185" s="195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</row>
    <row r="186" spans="1:25" x14ac:dyDescent="0.25">
      <c r="A186" s="189"/>
      <c r="B186" s="189"/>
      <c r="C186" s="189"/>
      <c r="D186" s="189"/>
      <c r="E186" s="195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</row>
    <row r="187" spans="1:25" x14ac:dyDescent="0.25">
      <c r="A187" s="189"/>
      <c r="B187" s="189"/>
      <c r="C187" s="189"/>
      <c r="D187" s="189"/>
      <c r="E187" s="195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</row>
    <row r="188" spans="1:25" x14ac:dyDescent="0.25">
      <c r="A188" s="189"/>
      <c r="B188" s="189"/>
      <c r="C188" s="189"/>
      <c r="D188" s="189"/>
      <c r="E188" s="195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</row>
    <row r="189" spans="1:25" x14ac:dyDescent="0.25">
      <c r="A189" s="189"/>
      <c r="B189" s="189"/>
      <c r="C189" s="189"/>
      <c r="D189" s="189"/>
      <c r="E189" s="195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</row>
    <row r="190" spans="1:25" x14ac:dyDescent="0.25">
      <c r="A190" s="189"/>
      <c r="B190" s="189"/>
      <c r="C190" s="189"/>
      <c r="D190" s="189"/>
      <c r="E190" s="195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</row>
    <row r="191" spans="1:25" x14ac:dyDescent="0.25">
      <c r="A191" s="189"/>
      <c r="B191" s="189"/>
      <c r="C191" s="189"/>
      <c r="D191" s="189"/>
      <c r="E191" s="195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</row>
    <row r="192" spans="1:25" x14ac:dyDescent="0.25">
      <c r="A192" s="189"/>
      <c r="B192" s="189"/>
      <c r="C192" s="189"/>
      <c r="D192" s="189"/>
      <c r="E192" s="195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</row>
    <row r="193" spans="1:25" x14ac:dyDescent="0.25">
      <c r="A193" s="189"/>
      <c r="B193" s="189"/>
      <c r="C193" s="189"/>
      <c r="D193" s="189"/>
      <c r="E193" s="195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</row>
    <row r="194" spans="1:25" x14ac:dyDescent="0.25">
      <c r="A194" s="189"/>
      <c r="B194" s="189"/>
      <c r="C194" s="189"/>
      <c r="D194" s="189"/>
      <c r="E194" s="195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</row>
    <row r="195" spans="1:25" x14ac:dyDescent="0.25">
      <c r="A195" s="189"/>
      <c r="B195" s="189"/>
      <c r="C195" s="189"/>
      <c r="D195" s="189"/>
      <c r="E195" s="195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</row>
    <row r="196" spans="1:25" x14ac:dyDescent="0.25">
      <c r="A196" s="189"/>
      <c r="B196" s="189"/>
      <c r="C196" s="189"/>
      <c r="D196" s="189"/>
      <c r="E196" s="195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</row>
    <row r="197" spans="1:25" x14ac:dyDescent="0.25">
      <c r="A197" s="189"/>
      <c r="B197" s="189"/>
      <c r="C197" s="189"/>
      <c r="D197" s="189"/>
      <c r="E197" s="195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</row>
    <row r="198" spans="1:25" x14ac:dyDescent="0.25">
      <c r="A198" s="189"/>
      <c r="B198" s="189"/>
      <c r="C198" s="189"/>
      <c r="D198" s="189"/>
      <c r="E198" s="195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</row>
    <row r="199" spans="1:25" x14ac:dyDescent="0.25">
      <c r="A199" s="189"/>
      <c r="B199" s="189"/>
      <c r="C199" s="189"/>
      <c r="D199" s="189"/>
      <c r="E199" s="195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</row>
    <row r="200" spans="1:25" x14ac:dyDescent="0.25">
      <c r="A200" s="189"/>
      <c r="B200" s="189"/>
      <c r="C200" s="189"/>
      <c r="D200" s="189"/>
      <c r="E200" s="195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</row>
    <row r="201" spans="1:25" x14ac:dyDescent="0.25">
      <c r="A201" s="189"/>
      <c r="B201" s="189"/>
      <c r="C201" s="189"/>
      <c r="D201" s="189"/>
      <c r="E201" s="195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</row>
    <row r="202" spans="1:25" x14ac:dyDescent="0.25">
      <c r="A202" s="189"/>
      <c r="B202" s="189"/>
      <c r="C202" s="189"/>
      <c r="D202" s="189"/>
      <c r="E202" s="195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</row>
    <row r="203" spans="1:25" x14ac:dyDescent="0.25">
      <c r="A203" s="189"/>
      <c r="B203" s="189"/>
      <c r="C203" s="189"/>
      <c r="D203" s="189"/>
      <c r="E203" s="195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</row>
    <row r="204" spans="1:25" x14ac:dyDescent="0.25">
      <c r="A204" s="189"/>
      <c r="B204" s="189"/>
      <c r="C204" s="189"/>
      <c r="D204" s="189"/>
      <c r="E204" s="195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</row>
    <row r="205" spans="1:25" x14ac:dyDescent="0.25">
      <c r="A205" s="189"/>
      <c r="B205" s="189"/>
      <c r="C205" s="189"/>
      <c r="D205" s="189"/>
      <c r="E205" s="195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</row>
    <row r="206" spans="1:25" x14ac:dyDescent="0.25">
      <c r="A206" s="189"/>
      <c r="B206" s="189"/>
      <c r="C206" s="189"/>
      <c r="D206" s="189"/>
      <c r="E206" s="195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</row>
    <row r="207" spans="1:25" x14ac:dyDescent="0.25">
      <c r="A207" s="189"/>
      <c r="B207" s="189"/>
      <c r="C207" s="189"/>
      <c r="D207" s="189"/>
      <c r="E207" s="195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</row>
    <row r="208" spans="1:25" x14ac:dyDescent="0.25">
      <c r="A208" s="189"/>
      <c r="B208" s="189"/>
      <c r="C208" s="189"/>
      <c r="D208" s="189"/>
      <c r="E208" s="195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</row>
    <row r="209" spans="1:25" x14ac:dyDescent="0.25">
      <c r="A209" s="189"/>
      <c r="B209" s="189"/>
      <c r="C209" s="189"/>
      <c r="D209" s="189"/>
      <c r="E209" s="195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</row>
    <row r="210" spans="1:25" x14ac:dyDescent="0.25">
      <c r="A210" s="189"/>
      <c r="B210" s="189"/>
      <c r="C210" s="189"/>
      <c r="D210" s="189"/>
      <c r="E210" s="195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</row>
    <row r="211" spans="1:25" x14ac:dyDescent="0.25">
      <c r="A211" s="189"/>
      <c r="B211" s="189"/>
      <c r="C211" s="189"/>
      <c r="D211" s="189"/>
      <c r="E211" s="195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</row>
    <row r="212" spans="1:25" x14ac:dyDescent="0.25">
      <c r="A212" s="189"/>
      <c r="B212" s="189"/>
      <c r="C212" s="189"/>
      <c r="D212" s="189"/>
      <c r="E212" s="195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</row>
    <row r="213" spans="1:25" x14ac:dyDescent="0.25">
      <c r="A213" s="189"/>
      <c r="B213" s="189"/>
      <c r="C213" s="189"/>
      <c r="D213" s="189"/>
      <c r="E213" s="195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</row>
    <row r="214" spans="1:25" x14ac:dyDescent="0.25">
      <c r="A214" s="189"/>
      <c r="B214" s="189"/>
      <c r="C214" s="189"/>
      <c r="D214" s="189"/>
      <c r="E214" s="195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</row>
    <row r="215" spans="1:25" x14ac:dyDescent="0.25">
      <c r="A215" s="189"/>
      <c r="B215" s="189"/>
      <c r="C215" s="189"/>
      <c r="D215" s="189"/>
      <c r="E215" s="195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</row>
    <row r="216" spans="1:25" x14ac:dyDescent="0.25">
      <c r="A216" s="189"/>
      <c r="B216" s="189"/>
      <c r="C216" s="189"/>
      <c r="D216" s="189"/>
      <c r="E216" s="195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</row>
    <row r="217" spans="1:25" x14ac:dyDescent="0.25">
      <c r="A217" s="189"/>
      <c r="B217" s="189"/>
      <c r="C217" s="189"/>
      <c r="D217" s="189"/>
      <c r="E217" s="195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</row>
    <row r="218" spans="1:25" x14ac:dyDescent="0.25">
      <c r="A218" s="189"/>
      <c r="B218" s="189"/>
      <c r="C218" s="189"/>
      <c r="D218" s="189"/>
      <c r="E218" s="195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</row>
    <row r="219" spans="1:25" x14ac:dyDescent="0.25">
      <c r="A219" s="189"/>
      <c r="B219" s="189"/>
      <c r="C219" s="189"/>
      <c r="D219" s="189"/>
      <c r="E219" s="195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</row>
    <row r="220" spans="1:25" x14ac:dyDescent="0.25">
      <c r="A220" s="189"/>
      <c r="B220" s="189"/>
      <c r="C220" s="189"/>
      <c r="D220" s="189"/>
      <c r="E220" s="195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</row>
    <row r="221" spans="1:25" x14ac:dyDescent="0.25">
      <c r="A221" s="189"/>
      <c r="B221" s="189"/>
      <c r="C221" s="189"/>
      <c r="D221" s="189"/>
      <c r="E221" s="195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</row>
    <row r="222" spans="1:25" x14ac:dyDescent="0.25">
      <c r="A222" s="189"/>
      <c r="B222" s="189"/>
      <c r="C222" s="189"/>
      <c r="D222" s="189"/>
      <c r="E222" s="195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</row>
    <row r="223" spans="1:25" x14ac:dyDescent="0.25">
      <c r="A223" s="189"/>
      <c r="B223" s="189"/>
      <c r="C223" s="189"/>
      <c r="D223" s="189"/>
      <c r="E223" s="195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</row>
    <row r="224" spans="1:25" x14ac:dyDescent="0.25">
      <c r="A224" s="189"/>
      <c r="B224" s="189"/>
      <c r="C224" s="189"/>
      <c r="D224" s="189"/>
      <c r="E224" s="195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</row>
    <row r="225" spans="1:25" x14ac:dyDescent="0.25">
      <c r="A225" s="189"/>
      <c r="B225" s="189"/>
      <c r="C225" s="189"/>
      <c r="D225" s="189"/>
      <c r="E225" s="195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</row>
    <row r="226" spans="1:25" x14ac:dyDescent="0.25">
      <c r="A226" s="189"/>
      <c r="B226" s="189"/>
      <c r="C226" s="189"/>
      <c r="D226" s="189"/>
      <c r="E226" s="195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</row>
    <row r="227" spans="1:25" x14ac:dyDescent="0.25">
      <c r="A227" s="189"/>
      <c r="B227" s="189"/>
      <c r="C227" s="189"/>
      <c r="D227" s="189"/>
      <c r="E227" s="195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</row>
    <row r="228" spans="1:25" x14ac:dyDescent="0.25">
      <c r="A228" s="189"/>
      <c r="B228" s="189"/>
      <c r="C228" s="189"/>
      <c r="D228" s="189"/>
      <c r="E228" s="195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</row>
    <row r="229" spans="1:25" x14ac:dyDescent="0.25">
      <c r="A229" s="189"/>
      <c r="B229" s="189"/>
      <c r="C229" s="189"/>
      <c r="D229" s="189"/>
      <c r="E229" s="195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</row>
    <row r="230" spans="1:25" x14ac:dyDescent="0.25">
      <c r="A230" s="189"/>
      <c r="B230" s="189"/>
      <c r="C230" s="189"/>
      <c r="D230" s="189"/>
      <c r="E230" s="195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</row>
    <row r="231" spans="1:25" x14ac:dyDescent="0.25">
      <c r="A231" s="189"/>
      <c r="B231" s="189"/>
      <c r="C231" s="189"/>
      <c r="D231" s="189"/>
      <c r="E231" s="195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</row>
    <row r="232" spans="1:25" x14ac:dyDescent="0.25">
      <c r="A232" s="189"/>
      <c r="B232" s="189"/>
      <c r="C232" s="189"/>
      <c r="D232" s="189"/>
      <c r="E232" s="195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</row>
    <row r="233" spans="1:25" x14ac:dyDescent="0.25">
      <c r="A233" s="189"/>
      <c r="B233" s="189"/>
      <c r="C233" s="189"/>
      <c r="D233" s="189"/>
      <c r="E233" s="195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</row>
    <row r="234" spans="1:25" x14ac:dyDescent="0.25">
      <c r="A234" s="189"/>
      <c r="B234" s="189"/>
      <c r="C234" s="189"/>
      <c r="D234" s="189"/>
      <c r="E234" s="195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</row>
    <row r="235" spans="1:25" x14ac:dyDescent="0.25">
      <c r="A235" s="189"/>
      <c r="B235" s="189"/>
      <c r="C235" s="189"/>
      <c r="D235" s="189"/>
      <c r="E235" s="195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</row>
    <row r="236" spans="1:25" x14ac:dyDescent="0.25">
      <c r="A236" s="189"/>
      <c r="B236" s="189"/>
      <c r="C236" s="189"/>
      <c r="D236" s="189"/>
      <c r="E236" s="195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</row>
    <row r="237" spans="1:25" x14ac:dyDescent="0.25">
      <c r="A237" s="189"/>
      <c r="B237" s="189"/>
      <c r="C237" s="189"/>
      <c r="D237" s="189"/>
      <c r="E237" s="195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</row>
    <row r="238" spans="1:25" x14ac:dyDescent="0.25">
      <c r="A238" s="189"/>
      <c r="B238" s="189"/>
      <c r="C238" s="189"/>
      <c r="D238" s="189"/>
      <c r="E238" s="195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</row>
    <row r="239" spans="1:25" x14ac:dyDescent="0.25">
      <c r="A239" s="189"/>
      <c r="B239" s="189"/>
      <c r="C239" s="189"/>
      <c r="D239" s="189"/>
      <c r="E239" s="195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</row>
    <row r="240" spans="1:25" x14ac:dyDescent="0.25">
      <c r="A240" s="189"/>
      <c r="B240" s="189"/>
      <c r="C240" s="189"/>
      <c r="D240" s="189"/>
      <c r="E240" s="195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</row>
    <row r="241" spans="1:25" x14ac:dyDescent="0.25">
      <c r="A241" s="189"/>
      <c r="B241" s="189"/>
      <c r="C241" s="189"/>
      <c r="D241" s="189"/>
      <c r="E241" s="195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</row>
    <row r="242" spans="1:25" x14ac:dyDescent="0.25">
      <c r="A242" s="189"/>
      <c r="B242" s="189"/>
      <c r="C242" s="189"/>
      <c r="D242" s="189"/>
      <c r="E242" s="195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</row>
    <row r="243" spans="1:25" x14ac:dyDescent="0.25">
      <c r="A243" s="189"/>
      <c r="B243" s="189"/>
      <c r="C243" s="189"/>
      <c r="D243" s="189"/>
      <c r="E243" s="195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</row>
    <row r="244" spans="1:25" x14ac:dyDescent="0.25">
      <c r="A244" s="189"/>
      <c r="B244" s="189"/>
      <c r="C244" s="189"/>
      <c r="D244" s="189"/>
      <c r="E244" s="195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</row>
    <row r="245" spans="1:25" x14ac:dyDescent="0.25">
      <c r="A245" s="189"/>
      <c r="B245" s="189"/>
      <c r="C245" s="189"/>
      <c r="D245" s="189"/>
      <c r="E245" s="195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</row>
    <row r="246" spans="1:25" x14ac:dyDescent="0.25">
      <c r="A246" s="189"/>
      <c r="B246" s="189"/>
      <c r="C246" s="189"/>
      <c r="D246" s="189"/>
      <c r="E246" s="195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</row>
    <row r="247" spans="1:25" x14ac:dyDescent="0.25">
      <c r="A247" s="189"/>
      <c r="B247" s="189"/>
      <c r="C247" s="189"/>
      <c r="D247" s="189"/>
      <c r="E247" s="195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</row>
    <row r="248" spans="1:25" x14ac:dyDescent="0.25">
      <c r="A248" s="189"/>
      <c r="B248" s="189"/>
      <c r="C248" s="189"/>
      <c r="D248" s="189"/>
      <c r="E248" s="195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</row>
    <row r="249" spans="1:25" x14ac:dyDescent="0.25">
      <c r="A249" s="189"/>
      <c r="B249" s="189"/>
      <c r="C249" s="189"/>
      <c r="D249" s="189"/>
      <c r="E249" s="195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</row>
    <row r="250" spans="1:25" x14ac:dyDescent="0.25">
      <c r="A250" s="189"/>
      <c r="B250" s="189"/>
      <c r="C250" s="189"/>
      <c r="D250" s="189"/>
      <c r="E250" s="195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</row>
    <row r="251" spans="1:25" x14ac:dyDescent="0.25">
      <c r="A251" s="189"/>
      <c r="B251" s="189"/>
      <c r="C251" s="189"/>
      <c r="D251" s="189"/>
      <c r="E251" s="195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</row>
    <row r="252" spans="1:25" x14ac:dyDescent="0.25">
      <c r="A252" s="189"/>
      <c r="B252" s="189"/>
      <c r="C252" s="189"/>
      <c r="D252" s="189"/>
      <c r="E252" s="195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</row>
    <row r="253" spans="1:25" x14ac:dyDescent="0.25">
      <c r="A253" s="189"/>
      <c r="B253" s="189"/>
      <c r="C253" s="189"/>
      <c r="D253" s="189"/>
      <c r="E253" s="195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</row>
    <row r="254" spans="1:25" x14ac:dyDescent="0.25">
      <c r="A254" s="189"/>
      <c r="B254" s="189"/>
      <c r="C254" s="189"/>
      <c r="D254" s="189"/>
      <c r="E254" s="195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</row>
    <row r="255" spans="1:25" x14ac:dyDescent="0.25">
      <c r="A255" s="189"/>
      <c r="B255" s="189"/>
      <c r="C255" s="189"/>
      <c r="D255" s="189"/>
      <c r="E255" s="195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</row>
    <row r="256" spans="1:25" x14ac:dyDescent="0.25">
      <c r="A256" s="189"/>
      <c r="B256" s="189"/>
      <c r="C256" s="189"/>
      <c r="D256" s="189"/>
      <c r="E256" s="195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</row>
    <row r="257" spans="1:25" x14ac:dyDescent="0.25">
      <c r="A257" s="189"/>
      <c r="B257" s="189"/>
      <c r="C257" s="189"/>
      <c r="D257" s="189"/>
      <c r="E257" s="195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</row>
    <row r="258" spans="1:25" x14ac:dyDescent="0.25">
      <c r="A258" s="189"/>
      <c r="B258" s="189"/>
      <c r="C258" s="189"/>
      <c r="D258" s="189"/>
      <c r="E258" s="195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</row>
    <row r="259" spans="1:25" x14ac:dyDescent="0.25">
      <c r="A259" s="189"/>
      <c r="B259" s="189"/>
      <c r="C259" s="189"/>
      <c r="D259" s="189"/>
      <c r="E259" s="195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</row>
    <row r="260" spans="1:25" x14ac:dyDescent="0.25">
      <c r="A260" s="189"/>
      <c r="B260" s="189"/>
      <c r="C260" s="189"/>
      <c r="D260" s="189"/>
      <c r="E260" s="195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</row>
    <row r="261" spans="1:25" x14ac:dyDescent="0.25">
      <c r="A261" s="189"/>
      <c r="B261" s="189"/>
      <c r="C261" s="189"/>
      <c r="D261" s="189"/>
      <c r="E261" s="195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</row>
    <row r="262" spans="1:25" x14ac:dyDescent="0.25">
      <c r="A262" s="189"/>
      <c r="B262" s="189"/>
      <c r="C262" s="189"/>
      <c r="D262" s="189"/>
      <c r="E262" s="195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</row>
    <row r="263" spans="1:25" x14ac:dyDescent="0.25">
      <c r="A263" s="189"/>
      <c r="B263" s="189"/>
      <c r="C263" s="189"/>
      <c r="D263" s="189"/>
      <c r="E263" s="195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</row>
    <row r="264" spans="1:25" x14ac:dyDescent="0.25">
      <c r="A264" s="189"/>
      <c r="B264" s="189"/>
      <c r="C264" s="189"/>
      <c r="D264" s="189"/>
      <c r="E264" s="195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</row>
    <row r="265" spans="1:25" x14ac:dyDescent="0.25">
      <c r="A265" s="189"/>
      <c r="B265" s="189"/>
      <c r="C265" s="189"/>
      <c r="D265" s="189"/>
      <c r="E265" s="195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</row>
    <row r="266" spans="1:25" x14ac:dyDescent="0.25">
      <c r="A266" s="189"/>
      <c r="B266" s="189"/>
      <c r="C266" s="189"/>
      <c r="D266" s="189"/>
      <c r="E266" s="195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</row>
    <row r="267" spans="1:25" x14ac:dyDescent="0.25">
      <c r="A267" s="189"/>
      <c r="B267" s="189"/>
      <c r="C267" s="189"/>
      <c r="D267" s="189"/>
      <c r="E267" s="195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</row>
    <row r="268" spans="1:25" x14ac:dyDescent="0.25">
      <c r="A268" s="189"/>
      <c r="B268" s="189"/>
      <c r="C268" s="189"/>
      <c r="D268" s="189"/>
      <c r="E268" s="195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</row>
    <row r="269" spans="1:25" x14ac:dyDescent="0.25">
      <c r="A269" s="189"/>
      <c r="B269" s="189"/>
      <c r="C269" s="189"/>
      <c r="D269" s="189"/>
      <c r="E269" s="195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</row>
    <row r="270" spans="1:25" x14ac:dyDescent="0.25">
      <c r="A270" s="189"/>
      <c r="B270" s="189"/>
      <c r="C270" s="189"/>
      <c r="D270" s="189"/>
      <c r="E270" s="195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</row>
    <row r="271" spans="1:25" x14ac:dyDescent="0.25">
      <c r="A271" s="189"/>
      <c r="B271" s="189"/>
      <c r="C271" s="189"/>
      <c r="D271" s="189"/>
      <c r="E271" s="195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</row>
    <row r="272" spans="1:25" x14ac:dyDescent="0.25">
      <c r="A272" s="189"/>
      <c r="B272" s="189"/>
      <c r="C272" s="189"/>
      <c r="D272" s="189"/>
      <c r="E272" s="195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</row>
    <row r="273" spans="1:25" x14ac:dyDescent="0.25">
      <c r="A273" s="189"/>
      <c r="B273" s="189"/>
      <c r="C273" s="189"/>
      <c r="D273" s="189"/>
      <c r="E273" s="195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</row>
    <row r="274" spans="1:25" x14ac:dyDescent="0.25">
      <c r="A274" s="189"/>
      <c r="B274" s="189"/>
      <c r="C274" s="189"/>
      <c r="D274" s="189"/>
      <c r="E274" s="195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</row>
    <row r="275" spans="1:25" x14ac:dyDescent="0.25">
      <c r="A275" s="189"/>
      <c r="B275" s="189"/>
      <c r="C275" s="189"/>
      <c r="D275" s="189"/>
      <c r="E275" s="195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</row>
    <row r="276" spans="1:25" x14ac:dyDescent="0.25">
      <c r="A276" s="189"/>
      <c r="B276" s="189"/>
      <c r="C276" s="189"/>
      <c r="D276" s="189"/>
      <c r="E276" s="195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</row>
    <row r="277" spans="1:25" x14ac:dyDescent="0.25">
      <c r="A277" s="189"/>
      <c r="B277" s="189"/>
      <c r="C277" s="189"/>
      <c r="D277" s="189"/>
      <c r="E277" s="195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</row>
    <row r="278" spans="1:25" x14ac:dyDescent="0.25">
      <c r="A278" s="189"/>
      <c r="B278" s="189"/>
      <c r="C278" s="189"/>
      <c r="D278" s="189"/>
      <c r="E278" s="195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</row>
    <row r="279" spans="1:25" x14ac:dyDescent="0.25">
      <c r="A279" s="189"/>
      <c r="B279" s="189"/>
      <c r="C279" s="189"/>
      <c r="D279" s="189"/>
      <c r="E279" s="195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</row>
    <row r="280" spans="1:25" x14ac:dyDescent="0.25">
      <c r="A280" s="189"/>
      <c r="B280" s="189"/>
      <c r="C280" s="189"/>
      <c r="D280" s="189"/>
      <c r="E280" s="195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</row>
    <row r="281" spans="1:25" x14ac:dyDescent="0.25">
      <c r="A281" s="189"/>
      <c r="B281" s="189"/>
      <c r="C281" s="189"/>
      <c r="D281" s="189"/>
      <c r="E281" s="195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</row>
    <row r="282" spans="1:25" x14ac:dyDescent="0.25">
      <c r="A282" s="189"/>
      <c r="B282" s="189"/>
      <c r="C282" s="189"/>
      <c r="D282" s="189"/>
      <c r="E282" s="195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</row>
    <row r="283" spans="1:25" x14ac:dyDescent="0.25">
      <c r="A283" s="189"/>
      <c r="B283" s="189"/>
      <c r="C283" s="189"/>
      <c r="D283" s="189"/>
      <c r="E283" s="195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</row>
    <row r="284" spans="1:25" x14ac:dyDescent="0.25">
      <c r="A284" s="189"/>
      <c r="B284" s="189"/>
      <c r="C284" s="189"/>
      <c r="D284" s="189"/>
      <c r="E284" s="195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</row>
    <row r="285" spans="1:25" x14ac:dyDescent="0.25">
      <c r="A285" s="189"/>
      <c r="B285" s="189"/>
      <c r="C285" s="189"/>
      <c r="D285" s="189"/>
      <c r="E285" s="195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</row>
    <row r="286" spans="1:25" x14ac:dyDescent="0.25">
      <c r="A286" s="189"/>
      <c r="B286" s="189"/>
      <c r="C286" s="189"/>
      <c r="D286" s="189"/>
      <c r="E286" s="195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</row>
    <row r="287" spans="1:25" x14ac:dyDescent="0.25">
      <c r="A287" s="189"/>
      <c r="B287" s="189"/>
      <c r="C287" s="189"/>
      <c r="D287" s="189"/>
      <c r="E287" s="195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</row>
    <row r="288" spans="1:25" x14ac:dyDescent="0.25">
      <c r="A288" s="189"/>
      <c r="B288" s="189"/>
      <c r="C288" s="189"/>
      <c r="D288" s="189"/>
      <c r="E288" s="195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</row>
    <row r="289" spans="1:25" x14ac:dyDescent="0.25">
      <c r="A289" s="189"/>
      <c r="B289" s="189"/>
      <c r="C289" s="189"/>
      <c r="D289" s="189"/>
      <c r="E289" s="195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</row>
    <row r="290" spans="1:25" x14ac:dyDescent="0.25">
      <c r="A290" s="189"/>
      <c r="B290" s="189"/>
      <c r="C290" s="189"/>
      <c r="D290" s="189"/>
      <c r="E290" s="195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</row>
    <row r="291" spans="1:25" x14ac:dyDescent="0.25">
      <c r="A291" s="189"/>
      <c r="B291" s="189"/>
      <c r="C291" s="189"/>
      <c r="D291" s="189"/>
      <c r="E291" s="195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</row>
    <row r="292" spans="1:25" x14ac:dyDescent="0.25">
      <c r="A292" s="189"/>
      <c r="B292" s="189"/>
      <c r="C292" s="189"/>
      <c r="D292" s="189"/>
      <c r="E292" s="195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</row>
    <row r="293" spans="1:25" x14ac:dyDescent="0.25">
      <c r="A293" s="189"/>
      <c r="B293" s="189"/>
      <c r="C293" s="189"/>
      <c r="D293" s="189"/>
      <c r="E293" s="195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</row>
    <row r="294" spans="1:25" x14ac:dyDescent="0.25">
      <c r="A294" s="189"/>
      <c r="B294" s="189"/>
      <c r="C294" s="189"/>
      <c r="D294" s="189"/>
      <c r="E294" s="195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</row>
    <row r="295" spans="1:25" x14ac:dyDescent="0.25">
      <c r="A295" s="189"/>
      <c r="B295" s="189"/>
      <c r="C295" s="189"/>
      <c r="D295" s="189"/>
      <c r="E295" s="195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</row>
    <row r="296" spans="1:25" x14ac:dyDescent="0.25">
      <c r="A296" s="189"/>
      <c r="B296" s="189"/>
      <c r="C296" s="189"/>
      <c r="D296" s="189"/>
      <c r="E296" s="195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</row>
    <row r="297" spans="1:25" x14ac:dyDescent="0.25">
      <c r="A297" s="189"/>
      <c r="B297" s="189"/>
      <c r="C297" s="189"/>
      <c r="D297" s="189"/>
      <c r="E297" s="195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</row>
    <row r="298" spans="1:25" x14ac:dyDescent="0.25">
      <c r="A298" s="189"/>
      <c r="B298" s="189"/>
      <c r="C298" s="189"/>
      <c r="D298" s="189"/>
      <c r="E298" s="195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</row>
    <row r="299" spans="1:25" x14ac:dyDescent="0.25">
      <c r="A299" s="189"/>
      <c r="B299" s="189"/>
      <c r="C299" s="189"/>
      <c r="D299" s="189"/>
      <c r="E299" s="195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</row>
    <row r="300" spans="1:25" x14ac:dyDescent="0.25">
      <c r="A300" s="189"/>
      <c r="B300" s="189"/>
      <c r="C300" s="189"/>
      <c r="D300" s="189"/>
      <c r="E300" s="195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</row>
    <row r="301" spans="1:25" x14ac:dyDescent="0.25">
      <c r="A301" s="189"/>
      <c r="B301" s="189"/>
      <c r="C301" s="189"/>
      <c r="D301" s="189"/>
      <c r="E301" s="195"/>
      <c r="F301" s="189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</row>
    <row r="302" spans="1:25" x14ac:dyDescent="0.25">
      <c r="A302" s="189"/>
      <c r="B302" s="189"/>
      <c r="C302" s="189"/>
      <c r="D302" s="189"/>
      <c r="E302" s="195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</row>
    <row r="303" spans="1:25" x14ac:dyDescent="0.25">
      <c r="A303" s="189"/>
      <c r="B303" s="189"/>
      <c r="C303" s="189"/>
      <c r="D303" s="189"/>
      <c r="E303" s="195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</row>
    <row r="304" spans="1:25" x14ac:dyDescent="0.25">
      <c r="A304" s="189"/>
      <c r="B304" s="189"/>
      <c r="C304" s="189"/>
      <c r="D304" s="189"/>
      <c r="E304" s="195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</row>
    <row r="305" spans="1:25" x14ac:dyDescent="0.25">
      <c r="A305" s="189"/>
      <c r="B305" s="189"/>
      <c r="C305" s="189"/>
      <c r="D305" s="189"/>
      <c r="E305" s="195"/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</row>
    <row r="306" spans="1:25" x14ac:dyDescent="0.25">
      <c r="A306" s="189"/>
      <c r="B306" s="189"/>
      <c r="C306" s="189"/>
      <c r="D306" s="189"/>
      <c r="E306" s="195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</row>
    <row r="307" spans="1:25" x14ac:dyDescent="0.25">
      <c r="A307" s="189"/>
      <c r="B307" s="189"/>
      <c r="C307" s="189"/>
      <c r="D307" s="189"/>
      <c r="E307" s="195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</row>
    <row r="308" spans="1:25" x14ac:dyDescent="0.25">
      <c r="A308" s="189"/>
      <c r="B308" s="189"/>
      <c r="C308" s="189"/>
      <c r="D308" s="189"/>
      <c r="E308" s="195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</row>
    <row r="309" spans="1:25" x14ac:dyDescent="0.25">
      <c r="A309" s="189"/>
      <c r="B309" s="189"/>
      <c r="C309" s="189"/>
      <c r="D309" s="189"/>
      <c r="E309" s="195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</row>
    <row r="310" spans="1:25" x14ac:dyDescent="0.25">
      <c r="A310" s="189"/>
      <c r="B310" s="189"/>
      <c r="C310" s="189"/>
      <c r="D310" s="189"/>
      <c r="E310" s="195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</row>
    <row r="311" spans="1:25" x14ac:dyDescent="0.25">
      <c r="A311" s="189"/>
      <c r="B311" s="189"/>
      <c r="C311" s="189"/>
      <c r="D311" s="189"/>
      <c r="E311" s="195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</row>
    <row r="312" spans="1:25" x14ac:dyDescent="0.25">
      <c r="A312" s="189"/>
      <c r="B312" s="189"/>
      <c r="C312" s="189"/>
      <c r="D312" s="189"/>
      <c r="E312" s="195"/>
      <c r="F312" s="189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</row>
    <row r="313" spans="1:25" x14ac:dyDescent="0.25">
      <c r="A313" s="189"/>
      <c r="B313" s="189"/>
      <c r="C313" s="189"/>
      <c r="D313" s="189"/>
      <c r="E313" s="195"/>
      <c r="F313" s="189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</row>
    <row r="314" spans="1:25" x14ac:dyDescent="0.25">
      <c r="A314" s="189"/>
      <c r="B314" s="189"/>
      <c r="C314" s="189"/>
      <c r="D314" s="189"/>
      <c r="E314" s="195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</row>
    <row r="315" spans="1:25" x14ac:dyDescent="0.25">
      <c r="A315" s="189"/>
      <c r="B315" s="189"/>
      <c r="C315" s="189"/>
      <c r="D315" s="189"/>
      <c r="E315" s="195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</row>
    <row r="316" spans="1:25" x14ac:dyDescent="0.25">
      <c r="A316" s="189"/>
      <c r="B316" s="189"/>
      <c r="C316" s="189"/>
      <c r="D316" s="189"/>
      <c r="E316" s="195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</row>
    <row r="317" spans="1:25" x14ac:dyDescent="0.25">
      <c r="A317" s="189"/>
      <c r="B317" s="189"/>
      <c r="C317" s="189"/>
      <c r="D317" s="189"/>
      <c r="E317" s="195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</row>
    <row r="318" spans="1:25" x14ac:dyDescent="0.25">
      <c r="A318" s="189"/>
      <c r="B318" s="189"/>
      <c r="C318" s="189"/>
      <c r="D318" s="189"/>
      <c r="E318" s="195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</row>
    <row r="319" spans="1:25" x14ac:dyDescent="0.25">
      <c r="A319" s="189"/>
      <c r="B319" s="189"/>
      <c r="C319" s="189"/>
      <c r="D319" s="189"/>
      <c r="E319" s="195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</row>
    <row r="320" spans="1:25" x14ac:dyDescent="0.25">
      <c r="A320" s="189"/>
      <c r="B320" s="189"/>
      <c r="C320" s="189"/>
      <c r="D320" s="189"/>
      <c r="E320" s="195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</row>
    <row r="321" spans="1:25" x14ac:dyDescent="0.25">
      <c r="A321" s="189"/>
      <c r="B321" s="189"/>
      <c r="C321" s="189"/>
      <c r="D321" s="189"/>
      <c r="E321" s="195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</row>
    <row r="322" spans="1:25" x14ac:dyDescent="0.25">
      <c r="A322" s="189"/>
      <c r="B322" s="189"/>
      <c r="C322" s="189"/>
      <c r="D322" s="189"/>
      <c r="E322" s="195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</row>
    <row r="323" spans="1:25" x14ac:dyDescent="0.25">
      <c r="A323" s="189"/>
      <c r="B323" s="189"/>
      <c r="C323" s="189"/>
      <c r="D323" s="189"/>
      <c r="E323" s="195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</row>
    <row r="324" spans="1:25" x14ac:dyDescent="0.25">
      <c r="A324" s="189"/>
      <c r="B324" s="189"/>
      <c r="C324" s="189"/>
      <c r="D324" s="189"/>
      <c r="E324" s="195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</row>
    <row r="325" spans="1:25" x14ac:dyDescent="0.25">
      <c r="A325" s="189"/>
      <c r="B325" s="189"/>
      <c r="C325" s="189"/>
      <c r="D325" s="189"/>
      <c r="E325" s="195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</row>
    <row r="326" spans="1:25" x14ac:dyDescent="0.25">
      <c r="A326" s="189"/>
      <c r="B326" s="189"/>
      <c r="C326" s="189"/>
      <c r="D326" s="189"/>
      <c r="E326" s="195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</row>
    <row r="327" spans="1:25" x14ac:dyDescent="0.25">
      <c r="A327" s="189"/>
      <c r="B327" s="189"/>
      <c r="C327" s="189"/>
      <c r="D327" s="189"/>
      <c r="E327" s="195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</row>
    <row r="328" spans="1:25" x14ac:dyDescent="0.25">
      <c r="A328" s="189"/>
      <c r="B328" s="189"/>
      <c r="C328" s="189"/>
      <c r="D328" s="189"/>
      <c r="E328" s="195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</row>
    <row r="329" spans="1:25" x14ac:dyDescent="0.25">
      <c r="A329" s="189"/>
      <c r="B329" s="189"/>
      <c r="C329" s="189"/>
      <c r="D329" s="189"/>
      <c r="E329" s="195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</row>
    <row r="330" spans="1:25" x14ac:dyDescent="0.25">
      <c r="A330" s="189"/>
      <c r="B330" s="189"/>
      <c r="C330" s="189"/>
      <c r="D330" s="189"/>
      <c r="E330" s="195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</row>
    <row r="331" spans="1:25" x14ac:dyDescent="0.25">
      <c r="A331" s="189"/>
      <c r="B331" s="189"/>
      <c r="C331" s="189"/>
      <c r="D331" s="189"/>
      <c r="E331" s="195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</row>
    <row r="332" spans="1:25" x14ac:dyDescent="0.25">
      <c r="A332" s="189"/>
      <c r="B332" s="189"/>
      <c r="C332" s="189"/>
      <c r="D332" s="189"/>
      <c r="E332" s="195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</row>
    <row r="333" spans="1:25" x14ac:dyDescent="0.25">
      <c r="A333" s="189"/>
      <c r="B333" s="189"/>
      <c r="C333" s="189"/>
      <c r="D333" s="189"/>
      <c r="E333" s="195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</row>
    <row r="334" spans="1:25" x14ac:dyDescent="0.25">
      <c r="A334" s="189"/>
      <c r="B334" s="189"/>
      <c r="C334" s="189"/>
      <c r="D334" s="189"/>
      <c r="E334" s="195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</row>
    <row r="335" spans="1:25" x14ac:dyDescent="0.25">
      <c r="A335" s="189"/>
      <c r="B335" s="189"/>
      <c r="C335" s="189"/>
      <c r="D335" s="189"/>
      <c r="E335" s="195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</row>
    <row r="336" spans="1:25" x14ac:dyDescent="0.25">
      <c r="A336" s="189"/>
      <c r="B336" s="189"/>
      <c r="C336" s="189"/>
      <c r="D336" s="189"/>
      <c r="E336" s="195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</row>
    <row r="337" spans="1:25" x14ac:dyDescent="0.25">
      <c r="A337" s="189"/>
      <c r="B337" s="189"/>
      <c r="C337" s="189"/>
      <c r="D337" s="189"/>
      <c r="E337" s="195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</row>
    <row r="338" spans="1:25" x14ac:dyDescent="0.25">
      <c r="A338" s="189"/>
      <c r="B338" s="189"/>
      <c r="C338" s="189"/>
      <c r="D338" s="189"/>
      <c r="E338" s="195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</row>
    <row r="339" spans="1:25" x14ac:dyDescent="0.25">
      <c r="A339" s="189"/>
      <c r="B339" s="189"/>
      <c r="C339" s="189"/>
      <c r="D339" s="189"/>
      <c r="E339" s="195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</row>
    <row r="340" spans="1:25" x14ac:dyDescent="0.25">
      <c r="A340" s="189"/>
      <c r="B340" s="189"/>
      <c r="C340" s="189"/>
      <c r="D340" s="189"/>
      <c r="E340" s="195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</row>
    <row r="341" spans="1:25" x14ac:dyDescent="0.25">
      <c r="A341" s="189"/>
      <c r="B341" s="189"/>
      <c r="C341" s="189"/>
      <c r="D341" s="189"/>
      <c r="E341" s="195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</row>
    <row r="342" spans="1:25" x14ac:dyDescent="0.25">
      <c r="A342" s="189"/>
      <c r="B342" s="189"/>
      <c r="C342" s="189"/>
      <c r="D342" s="189"/>
      <c r="E342" s="195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</row>
    <row r="343" spans="1:25" x14ac:dyDescent="0.25">
      <c r="A343" s="189"/>
      <c r="B343" s="189"/>
      <c r="C343" s="189"/>
      <c r="D343" s="189"/>
      <c r="E343" s="195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</row>
    <row r="344" spans="1:25" x14ac:dyDescent="0.25">
      <c r="A344" s="189"/>
      <c r="B344" s="189"/>
      <c r="C344" s="189"/>
      <c r="D344" s="189"/>
      <c r="E344" s="195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</row>
    <row r="345" spans="1:25" x14ac:dyDescent="0.25">
      <c r="A345" s="189"/>
      <c r="B345" s="189"/>
      <c r="C345" s="189"/>
      <c r="D345" s="189"/>
      <c r="E345" s="195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</row>
    <row r="346" spans="1:25" x14ac:dyDescent="0.25">
      <c r="A346" s="189"/>
      <c r="B346" s="189"/>
      <c r="C346" s="189"/>
      <c r="D346" s="189"/>
      <c r="E346" s="195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</row>
    <row r="347" spans="1:25" x14ac:dyDescent="0.25">
      <c r="A347" s="189"/>
      <c r="B347" s="189"/>
      <c r="C347" s="189"/>
      <c r="D347" s="189"/>
      <c r="E347" s="195"/>
      <c r="F347" s="189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</row>
    <row r="348" spans="1:25" x14ac:dyDescent="0.25">
      <c r="A348" s="189"/>
      <c r="B348" s="189"/>
      <c r="C348" s="189"/>
      <c r="D348" s="189"/>
      <c r="E348" s="195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</row>
    <row r="349" spans="1:25" x14ac:dyDescent="0.25">
      <c r="A349" s="189"/>
      <c r="B349" s="189"/>
      <c r="C349" s="189"/>
      <c r="D349" s="189"/>
      <c r="E349" s="195"/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</row>
    <row r="350" spans="1:25" x14ac:dyDescent="0.25">
      <c r="A350" s="189"/>
      <c r="B350" s="189"/>
      <c r="C350" s="189"/>
      <c r="D350" s="189"/>
      <c r="E350" s="195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</row>
    <row r="351" spans="1:25" x14ac:dyDescent="0.25">
      <c r="A351" s="189"/>
      <c r="B351" s="189"/>
      <c r="C351" s="189"/>
      <c r="D351" s="189"/>
      <c r="E351" s="195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</row>
    <row r="352" spans="1:25" x14ac:dyDescent="0.25">
      <c r="A352" s="189"/>
      <c r="B352" s="189"/>
      <c r="C352" s="189"/>
      <c r="D352" s="189"/>
      <c r="E352" s="195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</row>
    <row r="353" spans="1:25" x14ac:dyDescent="0.25">
      <c r="A353" s="189"/>
      <c r="B353" s="189"/>
      <c r="C353" s="189"/>
      <c r="D353" s="189"/>
      <c r="E353" s="195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</row>
    <row r="354" spans="1:25" x14ac:dyDescent="0.25">
      <c r="A354" s="189"/>
      <c r="B354" s="189"/>
      <c r="C354" s="189"/>
      <c r="D354" s="189"/>
      <c r="E354" s="195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</row>
    <row r="355" spans="1:25" x14ac:dyDescent="0.25">
      <c r="A355" s="189"/>
      <c r="B355" s="189"/>
      <c r="C355" s="189"/>
      <c r="D355" s="189"/>
      <c r="E355" s="195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</row>
    <row r="356" spans="1:25" x14ac:dyDescent="0.25">
      <c r="A356" s="189"/>
      <c r="B356" s="189"/>
      <c r="C356" s="189"/>
      <c r="D356" s="189"/>
      <c r="E356" s="195"/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</row>
    <row r="357" spans="1:25" x14ac:dyDescent="0.25">
      <c r="A357" s="189"/>
      <c r="B357" s="189"/>
      <c r="C357" s="189"/>
      <c r="D357" s="189"/>
      <c r="E357" s="195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</row>
    <row r="358" spans="1:25" x14ac:dyDescent="0.25">
      <c r="A358" s="189"/>
      <c r="B358" s="189"/>
      <c r="C358" s="189"/>
      <c r="D358" s="189"/>
      <c r="E358" s="195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</row>
    <row r="359" spans="1:25" x14ac:dyDescent="0.25">
      <c r="A359" s="189"/>
      <c r="B359" s="189"/>
      <c r="C359" s="189"/>
      <c r="D359" s="189"/>
      <c r="E359" s="195"/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</row>
    <row r="360" spans="1:25" x14ac:dyDescent="0.25">
      <c r="A360" s="189"/>
      <c r="B360" s="189"/>
      <c r="C360" s="189"/>
      <c r="D360" s="189"/>
      <c r="E360" s="195"/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</row>
    <row r="361" spans="1:25" x14ac:dyDescent="0.25">
      <c r="A361" s="189"/>
      <c r="B361" s="189"/>
      <c r="C361" s="189"/>
      <c r="D361" s="189"/>
      <c r="E361" s="195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</row>
    <row r="362" spans="1:25" x14ac:dyDescent="0.25">
      <c r="A362" s="189"/>
      <c r="B362" s="189"/>
      <c r="C362" s="189"/>
      <c r="D362" s="189"/>
      <c r="E362" s="195"/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</row>
    <row r="363" spans="1:25" x14ac:dyDescent="0.25">
      <c r="A363" s="189"/>
      <c r="B363" s="189"/>
      <c r="C363" s="189"/>
      <c r="D363" s="189"/>
      <c r="E363" s="195"/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</row>
    <row r="364" spans="1:25" x14ac:dyDescent="0.25">
      <c r="A364" s="189"/>
      <c r="B364" s="189"/>
      <c r="C364" s="189"/>
      <c r="D364" s="189"/>
      <c r="E364" s="195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</row>
    <row r="365" spans="1:25" x14ac:dyDescent="0.25">
      <c r="A365" s="189"/>
      <c r="B365" s="189"/>
      <c r="C365" s="189"/>
      <c r="D365" s="189"/>
      <c r="E365" s="195"/>
      <c r="F365" s="189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</row>
    <row r="366" spans="1:25" x14ac:dyDescent="0.25">
      <c r="A366" s="189"/>
      <c r="B366" s="189"/>
      <c r="C366" s="189"/>
      <c r="D366" s="189"/>
      <c r="E366" s="195"/>
      <c r="F366" s="189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</row>
    <row r="367" spans="1:25" x14ac:dyDescent="0.25">
      <c r="A367" s="189"/>
      <c r="B367" s="189"/>
      <c r="C367" s="189"/>
      <c r="D367" s="189"/>
      <c r="E367" s="195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</row>
    <row r="368" spans="1:25" x14ac:dyDescent="0.25">
      <c r="A368" s="189"/>
      <c r="B368" s="189"/>
      <c r="C368" s="189"/>
      <c r="D368" s="189"/>
      <c r="E368" s="195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</row>
    <row r="369" spans="1:25" x14ac:dyDescent="0.25">
      <c r="A369" s="189"/>
      <c r="B369" s="189"/>
      <c r="C369" s="189"/>
      <c r="D369" s="189"/>
      <c r="E369" s="195"/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</row>
    <row r="370" spans="1:25" x14ac:dyDescent="0.25">
      <c r="A370" s="189"/>
      <c r="B370" s="189"/>
      <c r="C370" s="189"/>
      <c r="D370" s="189"/>
      <c r="E370" s="195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</row>
    <row r="371" spans="1:25" x14ac:dyDescent="0.25">
      <c r="A371" s="189"/>
      <c r="B371" s="189"/>
      <c r="C371" s="189"/>
      <c r="D371" s="189"/>
      <c r="E371" s="195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</row>
    <row r="372" spans="1:25" x14ac:dyDescent="0.25">
      <c r="A372" s="189"/>
      <c r="B372" s="189"/>
      <c r="C372" s="189"/>
      <c r="D372" s="189"/>
      <c r="E372" s="195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</row>
    <row r="373" spans="1:25" x14ac:dyDescent="0.25">
      <c r="A373" s="189"/>
      <c r="B373" s="189"/>
      <c r="C373" s="189"/>
      <c r="D373" s="189"/>
      <c r="E373" s="195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</row>
    <row r="374" spans="1:25" x14ac:dyDescent="0.25">
      <c r="A374" s="189"/>
      <c r="B374" s="189"/>
      <c r="C374" s="189"/>
      <c r="D374" s="189"/>
      <c r="E374" s="195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</row>
    <row r="375" spans="1:25" x14ac:dyDescent="0.25">
      <c r="A375" s="189"/>
      <c r="B375" s="189"/>
      <c r="C375" s="189"/>
      <c r="D375" s="189"/>
      <c r="E375" s="195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</row>
    <row r="376" spans="1:25" x14ac:dyDescent="0.25">
      <c r="A376" s="189"/>
      <c r="B376" s="189"/>
      <c r="C376" s="189"/>
      <c r="D376" s="189"/>
      <c r="E376" s="195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</row>
    <row r="377" spans="1:25" x14ac:dyDescent="0.25">
      <c r="A377" s="189"/>
      <c r="B377" s="189"/>
      <c r="C377" s="189"/>
      <c r="D377" s="189"/>
      <c r="E377" s="195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</row>
    <row r="378" spans="1:25" x14ac:dyDescent="0.25">
      <c r="A378" s="189"/>
      <c r="B378" s="189"/>
      <c r="C378" s="189"/>
      <c r="D378" s="189"/>
      <c r="E378" s="195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</row>
    <row r="379" spans="1:25" x14ac:dyDescent="0.25">
      <c r="A379" s="189"/>
      <c r="B379" s="189"/>
      <c r="C379" s="189"/>
      <c r="D379" s="189"/>
      <c r="E379" s="195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</row>
    <row r="380" spans="1:25" x14ac:dyDescent="0.25">
      <c r="A380" s="189"/>
      <c r="B380" s="189"/>
      <c r="C380" s="189"/>
      <c r="D380" s="189"/>
      <c r="E380" s="195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</row>
    <row r="381" spans="1:25" x14ac:dyDescent="0.25">
      <c r="A381" s="189"/>
      <c r="B381" s="189"/>
      <c r="C381" s="189"/>
      <c r="D381" s="189"/>
      <c r="E381" s="195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</row>
    <row r="382" spans="1:25" x14ac:dyDescent="0.25">
      <c r="A382" s="189"/>
      <c r="B382" s="189"/>
      <c r="C382" s="189"/>
      <c r="D382" s="189"/>
      <c r="E382" s="195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</row>
    <row r="383" spans="1:25" x14ac:dyDescent="0.25">
      <c r="A383" s="189"/>
      <c r="B383" s="189"/>
      <c r="C383" s="189"/>
      <c r="D383" s="189"/>
      <c r="E383" s="195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</row>
    <row r="384" spans="1:25" x14ac:dyDescent="0.25">
      <c r="A384" s="189"/>
      <c r="B384" s="189"/>
      <c r="C384" s="189"/>
      <c r="D384" s="189"/>
      <c r="E384" s="195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</row>
    <row r="385" spans="1:25" x14ac:dyDescent="0.25">
      <c r="A385" s="189"/>
      <c r="B385" s="189"/>
      <c r="C385" s="189"/>
      <c r="D385" s="189"/>
      <c r="E385" s="195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</row>
    <row r="386" spans="1:25" x14ac:dyDescent="0.25">
      <c r="A386" s="189"/>
      <c r="B386" s="189"/>
      <c r="C386" s="189"/>
      <c r="D386" s="189"/>
      <c r="E386" s="195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</row>
    <row r="387" spans="1:25" x14ac:dyDescent="0.25">
      <c r="A387" s="189"/>
      <c r="B387" s="189"/>
      <c r="C387" s="189"/>
      <c r="D387" s="189"/>
      <c r="E387" s="195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</row>
    <row r="388" spans="1:25" x14ac:dyDescent="0.25">
      <c r="A388" s="189"/>
      <c r="B388" s="189"/>
      <c r="C388" s="189"/>
      <c r="D388" s="189"/>
      <c r="E388" s="195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</row>
    <row r="389" spans="1:25" x14ac:dyDescent="0.25">
      <c r="A389" s="189"/>
      <c r="B389" s="189"/>
      <c r="C389" s="189"/>
      <c r="D389" s="189"/>
      <c r="E389" s="195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</row>
    <row r="390" spans="1:25" x14ac:dyDescent="0.25">
      <c r="A390" s="189"/>
      <c r="B390" s="189"/>
      <c r="C390" s="189"/>
      <c r="D390" s="189"/>
      <c r="E390" s="195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</row>
    <row r="391" spans="1:25" x14ac:dyDescent="0.25">
      <c r="A391" s="189"/>
      <c r="B391" s="189"/>
      <c r="C391" s="189"/>
      <c r="D391" s="189"/>
      <c r="E391" s="195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</row>
    <row r="392" spans="1:25" x14ac:dyDescent="0.25">
      <c r="A392" s="189"/>
      <c r="B392" s="189"/>
      <c r="C392" s="189"/>
      <c r="D392" s="189"/>
      <c r="E392" s="195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</row>
    <row r="393" spans="1:25" x14ac:dyDescent="0.25">
      <c r="A393" s="189"/>
      <c r="B393" s="189"/>
      <c r="C393" s="189"/>
      <c r="D393" s="189"/>
      <c r="E393" s="195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</row>
    <row r="394" spans="1:25" x14ac:dyDescent="0.25">
      <c r="A394" s="189"/>
      <c r="B394" s="189"/>
      <c r="C394" s="189"/>
      <c r="D394" s="189"/>
      <c r="E394" s="195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</row>
    <row r="395" spans="1:25" x14ac:dyDescent="0.25">
      <c r="A395" s="189"/>
      <c r="B395" s="189"/>
      <c r="C395" s="189"/>
      <c r="D395" s="189"/>
      <c r="E395" s="195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</row>
    <row r="396" spans="1:25" x14ac:dyDescent="0.25">
      <c r="A396" s="189"/>
      <c r="B396" s="189"/>
      <c r="C396" s="189"/>
      <c r="D396" s="189"/>
      <c r="E396" s="195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</row>
    <row r="397" spans="1:25" x14ac:dyDescent="0.25">
      <c r="A397" s="189"/>
      <c r="B397" s="189"/>
      <c r="C397" s="189"/>
      <c r="D397" s="189"/>
      <c r="E397" s="195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</row>
    <row r="398" spans="1:25" x14ac:dyDescent="0.25">
      <c r="A398" s="189"/>
      <c r="B398" s="189"/>
      <c r="C398" s="189"/>
      <c r="D398" s="189"/>
      <c r="E398" s="195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</row>
    <row r="399" spans="1:25" x14ac:dyDescent="0.25">
      <c r="A399" s="189"/>
      <c r="B399" s="189"/>
      <c r="C399" s="189"/>
      <c r="D399" s="189"/>
      <c r="E399" s="195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</row>
    <row r="400" spans="1:25" x14ac:dyDescent="0.25">
      <c r="A400" s="189"/>
      <c r="B400" s="189"/>
      <c r="C400" s="189"/>
      <c r="D400" s="189"/>
      <c r="E400" s="195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</row>
    <row r="401" spans="1:25" x14ac:dyDescent="0.25">
      <c r="A401" s="189"/>
      <c r="B401" s="189"/>
      <c r="C401" s="189"/>
      <c r="D401" s="189"/>
      <c r="E401" s="195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</row>
    <row r="402" spans="1:25" x14ac:dyDescent="0.25">
      <c r="A402" s="189"/>
      <c r="B402" s="189"/>
      <c r="C402" s="189"/>
      <c r="D402" s="189"/>
      <c r="E402" s="195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</row>
    <row r="403" spans="1:25" x14ac:dyDescent="0.25">
      <c r="A403" s="189"/>
      <c r="B403" s="189"/>
      <c r="C403" s="189"/>
      <c r="D403" s="189"/>
      <c r="E403" s="195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</row>
    <row r="404" spans="1:25" x14ac:dyDescent="0.25">
      <c r="A404" s="189"/>
      <c r="B404" s="189"/>
      <c r="C404" s="189"/>
      <c r="D404" s="189"/>
      <c r="E404" s="195"/>
      <c r="F404" s="189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</row>
    <row r="405" spans="1:25" x14ac:dyDescent="0.25">
      <c r="A405" s="189"/>
      <c r="B405" s="189"/>
      <c r="C405" s="189"/>
      <c r="D405" s="189"/>
      <c r="E405" s="195"/>
      <c r="F405" s="189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</row>
    <row r="406" spans="1:25" x14ac:dyDescent="0.25">
      <c r="A406" s="189"/>
      <c r="B406" s="189"/>
      <c r="C406" s="189"/>
      <c r="D406" s="189"/>
      <c r="E406" s="195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</row>
    <row r="407" spans="1:25" x14ac:dyDescent="0.25">
      <c r="A407" s="189"/>
      <c r="B407" s="189"/>
      <c r="C407" s="189"/>
      <c r="D407" s="189"/>
      <c r="E407" s="195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</row>
    <row r="408" spans="1:25" x14ac:dyDescent="0.25">
      <c r="A408" s="189"/>
      <c r="B408" s="189"/>
      <c r="C408" s="189"/>
      <c r="D408" s="189"/>
      <c r="E408" s="195"/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</row>
    <row r="409" spans="1:25" x14ac:dyDescent="0.25">
      <c r="A409" s="189"/>
      <c r="B409" s="189"/>
      <c r="C409" s="189"/>
      <c r="D409" s="189"/>
      <c r="E409" s="195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</row>
    <row r="410" spans="1:25" x14ac:dyDescent="0.25">
      <c r="A410" s="189"/>
      <c r="B410" s="189"/>
      <c r="C410" s="189"/>
      <c r="D410" s="189"/>
      <c r="E410" s="195"/>
      <c r="F410" s="189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</row>
    <row r="411" spans="1:25" x14ac:dyDescent="0.25">
      <c r="A411" s="189"/>
      <c r="B411" s="189"/>
      <c r="C411" s="189"/>
      <c r="D411" s="189"/>
      <c r="E411" s="195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</row>
    <row r="412" spans="1:25" x14ac:dyDescent="0.25">
      <c r="A412" s="189"/>
      <c r="B412" s="189"/>
      <c r="C412" s="189"/>
      <c r="D412" s="189"/>
      <c r="E412" s="195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</row>
    <row r="413" spans="1:25" x14ac:dyDescent="0.25">
      <c r="A413" s="189"/>
      <c r="B413" s="189"/>
      <c r="C413" s="189"/>
      <c r="D413" s="189"/>
      <c r="E413" s="195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</row>
    <row r="414" spans="1:25" x14ac:dyDescent="0.25">
      <c r="A414" s="189"/>
      <c r="B414" s="189"/>
      <c r="C414" s="189"/>
      <c r="D414" s="189"/>
      <c r="E414" s="195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</row>
    <row r="415" spans="1:25" x14ac:dyDescent="0.25">
      <c r="A415" s="189"/>
      <c r="B415" s="189"/>
      <c r="C415" s="189"/>
      <c r="D415" s="189"/>
      <c r="E415" s="195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</row>
    <row r="416" spans="1:25" x14ac:dyDescent="0.25">
      <c r="A416" s="189"/>
      <c r="B416" s="189"/>
      <c r="C416" s="189"/>
      <c r="D416" s="189"/>
      <c r="E416" s="195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</row>
    <row r="417" spans="1:25" x14ac:dyDescent="0.25">
      <c r="A417" s="189"/>
      <c r="B417" s="189"/>
      <c r="C417" s="189"/>
      <c r="D417" s="189"/>
      <c r="E417" s="195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</row>
    <row r="418" spans="1:25" x14ac:dyDescent="0.25">
      <c r="A418" s="189"/>
      <c r="B418" s="189"/>
      <c r="C418" s="189"/>
      <c r="D418" s="189"/>
      <c r="E418" s="195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</row>
    <row r="419" spans="1:25" x14ac:dyDescent="0.25">
      <c r="A419" s="189"/>
      <c r="B419" s="189"/>
      <c r="C419" s="189"/>
      <c r="D419" s="189"/>
      <c r="E419" s="195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</row>
    <row r="420" spans="1:25" x14ac:dyDescent="0.25">
      <c r="A420" s="189"/>
      <c r="B420" s="189"/>
      <c r="C420" s="189"/>
      <c r="D420" s="189"/>
      <c r="E420" s="195"/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</row>
    <row r="421" spans="1:25" x14ac:dyDescent="0.25">
      <c r="A421" s="189"/>
      <c r="B421" s="189"/>
      <c r="C421" s="189"/>
      <c r="D421" s="189"/>
      <c r="E421" s="195"/>
      <c r="F421" s="189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</row>
    <row r="422" spans="1:25" x14ac:dyDescent="0.25">
      <c r="A422" s="189"/>
      <c r="B422" s="189"/>
      <c r="C422" s="189"/>
      <c r="D422" s="189"/>
      <c r="E422" s="195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</row>
    <row r="423" spans="1:25" x14ac:dyDescent="0.25">
      <c r="A423" s="189"/>
      <c r="B423" s="189"/>
      <c r="C423" s="189"/>
      <c r="D423" s="189"/>
      <c r="E423" s="195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</row>
    <row r="424" spans="1:25" x14ac:dyDescent="0.25">
      <c r="A424" s="189"/>
      <c r="B424" s="189"/>
      <c r="C424" s="189"/>
      <c r="D424" s="189"/>
      <c r="E424" s="195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</row>
    <row r="425" spans="1:25" x14ac:dyDescent="0.25">
      <c r="A425" s="189"/>
      <c r="B425" s="189"/>
      <c r="C425" s="189"/>
      <c r="D425" s="189"/>
      <c r="E425" s="195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</row>
    <row r="426" spans="1:25" x14ac:dyDescent="0.25">
      <c r="A426" s="189"/>
      <c r="B426" s="189"/>
      <c r="C426" s="189"/>
      <c r="D426" s="189"/>
      <c r="E426" s="195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</row>
    <row r="427" spans="1:25" x14ac:dyDescent="0.25">
      <c r="A427" s="189"/>
      <c r="B427" s="189"/>
      <c r="C427" s="189"/>
      <c r="D427" s="189"/>
      <c r="E427" s="195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</row>
    <row r="428" spans="1:25" x14ac:dyDescent="0.25">
      <c r="A428" s="189"/>
      <c r="B428" s="189"/>
      <c r="C428" s="189"/>
      <c r="D428" s="189"/>
      <c r="E428" s="195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</row>
    <row r="429" spans="1:25" x14ac:dyDescent="0.25">
      <c r="A429" s="189"/>
      <c r="B429" s="189"/>
      <c r="C429" s="189"/>
      <c r="D429" s="189"/>
      <c r="E429" s="195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</row>
    <row r="430" spans="1:25" x14ac:dyDescent="0.25">
      <c r="A430" s="189"/>
      <c r="B430" s="189"/>
      <c r="C430" s="189"/>
      <c r="D430" s="189"/>
      <c r="E430" s="195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</row>
    <row r="431" spans="1:25" x14ac:dyDescent="0.25">
      <c r="A431" s="189"/>
      <c r="B431" s="189"/>
      <c r="C431" s="189"/>
      <c r="D431" s="189"/>
      <c r="E431" s="195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</row>
    <row r="432" spans="1:25" x14ac:dyDescent="0.25">
      <c r="A432" s="189"/>
      <c r="B432" s="189"/>
      <c r="C432" s="189"/>
      <c r="D432" s="189"/>
      <c r="E432" s="195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</row>
    <row r="433" spans="1:25" x14ac:dyDescent="0.25">
      <c r="A433" s="189"/>
      <c r="B433" s="189"/>
      <c r="C433" s="189"/>
      <c r="D433" s="189"/>
      <c r="E433" s="195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</row>
    <row r="434" spans="1:25" x14ac:dyDescent="0.25">
      <c r="A434" s="189"/>
      <c r="B434" s="189"/>
      <c r="C434" s="189"/>
      <c r="D434" s="189"/>
      <c r="E434" s="195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</row>
    <row r="435" spans="1:25" x14ac:dyDescent="0.25">
      <c r="A435" s="189"/>
      <c r="B435" s="189"/>
      <c r="C435" s="189"/>
      <c r="D435" s="189"/>
      <c r="E435" s="195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</row>
    <row r="436" spans="1:25" x14ac:dyDescent="0.25">
      <c r="A436" s="189"/>
      <c r="B436" s="189"/>
      <c r="C436" s="189"/>
      <c r="D436" s="189"/>
      <c r="E436" s="195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</row>
    <row r="437" spans="1:25" x14ac:dyDescent="0.25">
      <c r="A437" s="189"/>
      <c r="B437" s="189"/>
      <c r="C437" s="189"/>
      <c r="D437" s="189"/>
      <c r="E437" s="195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</row>
    <row r="438" spans="1:25" x14ac:dyDescent="0.25">
      <c r="A438" s="189"/>
      <c r="B438" s="189"/>
      <c r="C438" s="189"/>
      <c r="D438" s="189"/>
      <c r="E438" s="195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</row>
    <row r="439" spans="1:25" x14ac:dyDescent="0.25">
      <c r="A439" s="189"/>
      <c r="B439" s="189"/>
      <c r="C439" s="189"/>
      <c r="D439" s="189"/>
      <c r="E439" s="195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</row>
    <row r="440" spans="1:25" x14ac:dyDescent="0.25">
      <c r="A440" s="189"/>
      <c r="B440" s="189"/>
      <c r="C440" s="189"/>
      <c r="D440" s="189"/>
      <c r="E440" s="195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</row>
    <row r="441" spans="1:25" x14ac:dyDescent="0.25">
      <c r="A441" s="189"/>
      <c r="B441" s="189"/>
      <c r="C441" s="189"/>
      <c r="D441" s="189"/>
      <c r="E441" s="195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</row>
    <row r="442" spans="1:25" x14ac:dyDescent="0.25">
      <c r="A442" s="189"/>
      <c r="B442" s="189"/>
      <c r="C442" s="189"/>
      <c r="D442" s="189"/>
      <c r="E442" s="195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</row>
    <row r="443" spans="1:25" x14ac:dyDescent="0.25">
      <c r="A443" s="189"/>
      <c r="B443" s="189"/>
      <c r="C443" s="189"/>
      <c r="D443" s="189"/>
      <c r="E443" s="195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</row>
    <row r="444" spans="1:25" x14ac:dyDescent="0.25">
      <c r="A444" s="189"/>
      <c r="B444" s="189"/>
      <c r="C444" s="189"/>
      <c r="D444" s="189"/>
      <c r="E444" s="195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</row>
    <row r="445" spans="1:25" x14ac:dyDescent="0.25">
      <c r="A445" s="189"/>
      <c r="B445" s="189"/>
      <c r="C445" s="189"/>
      <c r="D445" s="189"/>
      <c r="E445" s="195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</row>
    <row r="446" spans="1:25" x14ac:dyDescent="0.25">
      <c r="A446" s="189"/>
      <c r="B446" s="189"/>
      <c r="C446" s="189"/>
      <c r="D446" s="189"/>
      <c r="E446" s="195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</row>
    <row r="447" spans="1:25" x14ac:dyDescent="0.25">
      <c r="A447" s="189"/>
      <c r="B447" s="189"/>
      <c r="C447" s="189"/>
      <c r="D447" s="189"/>
      <c r="E447" s="195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</row>
    <row r="448" spans="1:25" x14ac:dyDescent="0.25">
      <c r="A448" s="189"/>
      <c r="B448" s="189"/>
      <c r="C448" s="189"/>
      <c r="D448" s="189"/>
      <c r="E448" s="195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</row>
    <row r="449" spans="1:25" x14ac:dyDescent="0.25">
      <c r="A449" s="189"/>
      <c r="B449" s="189"/>
      <c r="C449" s="189"/>
      <c r="D449" s="189"/>
      <c r="E449" s="195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</row>
    <row r="450" spans="1:25" x14ac:dyDescent="0.25">
      <c r="A450" s="189"/>
      <c r="B450" s="189"/>
      <c r="C450" s="189"/>
      <c r="D450" s="189"/>
      <c r="E450" s="195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</row>
    <row r="451" spans="1:25" x14ac:dyDescent="0.25">
      <c r="A451" s="189"/>
      <c r="B451" s="189"/>
      <c r="C451" s="189"/>
      <c r="D451" s="189"/>
      <c r="E451" s="195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</row>
    <row r="452" spans="1:25" x14ac:dyDescent="0.25">
      <c r="A452" s="189"/>
      <c r="B452" s="189"/>
      <c r="C452" s="189"/>
      <c r="D452" s="189"/>
      <c r="E452" s="195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</row>
    <row r="453" spans="1:25" x14ac:dyDescent="0.25">
      <c r="A453" s="189"/>
      <c r="B453" s="189"/>
      <c r="C453" s="189"/>
      <c r="D453" s="189"/>
      <c r="E453" s="195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</row>
    <row r="454" spans="1:25" x14ac:dyDescent="0.25">
      <c r="A454" s="189"/>
      <c r="B454" s="189"/>
      <c r="C454" s="189"/>
      <c r="D454" s="189"/>
      <c r="E454" s="195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</row>
    <row r="455" spans="1:25" x14ac:dyDescent="0.25">
      <c r="A455" s="189"/>
      <c r="B455" s="189"/>
      <c r="C455" s="189"/>
      <c r="D455" s="189"/>
      <c r="E455" s="195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</row>
    <row r="456" spans="1:25" x14ac:dyDescent="0.25">
      <c r="A456" s="189"/>
      <c r="B456" s="189"/>
      <c r="C456" s="189"/>
      <c r="D456" s="189"/>
      <c r="E456" s="195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</row>
    <row r="457" spans="1:25" x14ac:dyDescent="0.25">
      <c r="A457" s="189"/>
      <c r="B457" s="189"/>
      <c r="C457" s="189"/>
      <c r="D457" s="189"/>
      <c r="E457" s="195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</row>
    <row r="458" spans="1:25" x14ac:dyDescent="0.25">
      <c r="A458" s="189"/>
      <c r="B458" s="189"/>
      <c r="C458" s="189"/>
      <c r="D458" s="189"/>
      <c r="E458" s="195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</row>
    <row r="459" spans="1:25" x14ac:dyDescent="0.25">
      <c r="A459" s="189"/>
      <c r="B459" s="189"/>
      <c r="C459" s="189"/>
      <c r="D459" s="189"/>
      <c r="E459" s="195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</row>
    <row r="460" spans="1:25" x14ac:dyDescent="0.25">
      <c r="A460" s="189"/>
      <c r="B460" s="189"/>
      <c r="C460" s="189"/>
      <c r="D460" s="189"/>
      <c r="E460" s="195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</row>
    <row r="461" spans="1:25" x14ac:dyDescent="0.25">
      <c r="A461" s="189"/>
      <c r="B461" s="189"/>
      <c r="C461" s="189"/>
      <c r="D461" s="189"/>
      <c r="E461" s="195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</row>
    <row r="462" spans="1:25" x14ac:dyDescent="0.25">
      <c r="A462" s="189"/>
      <c r="B462" s="189"/>
      <c r="C462" s="189"/>
      <c r="D462" s="189"/>
      <c r="E462" s="195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</row>
    <row r="463" spans="1:25" x14ac:dyDescent="0.25">
      <c r="A463" s="189"/>
      <c r="B463" s="189"/>
      <c r="C463" s="189"/>
      <c r="D463" s="189"/>
      <c r="E463" s="195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</row>
    <row r="464" spans="1:25" x14ac:dyDescent="0.25">
      <c r="A464" s="189"/>
      <c r="B464" s="189"/>
      <c r="C464" s="189"/>
      <c r="D464" s="189"/>
      <c r="E464" s="195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</row>
    <row r="465" spans="1:25" x14ac:dyDescent="0.25">
      <c r="A465" s="189"/>
      <c r="B465" s="189"/>
      <c r="C465" s="189"/>
      <c r="D465" s="189"/>
      <c r="E465" s="195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</row>
    <row r="466" spans="1:25" x14ac:dyDescent="0.25">
      <c r="A466" s="189"/>
      <c r="B466" s="189"/>
      <c r="C466" s="189"/>
      <c r="D466" s="189"/>
      <c r="E466" s="195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</row>
    <row r="467" spans="1:25" x14ac:dyDescent="0.25">
      <c r="A467" s="189"/>
      <c r="B467" s="189"/>
      <c r="C467" s="189"/>
      <c r="D467" s="189"/>
      <c r="E467" s="195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</row>
    <row r="468" spans="1:25" x14ac:dyDescent="0.25">
      <c r="A468" s="189"/>
      <c r="B468" s="189"/>
      <c r="C468" s="189"/>
      <c r="D468" s="189"/>
      <c r="E468" s="195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</row>
    <row r="469" spans="1:25" x14ac:dyDescent="0.25">
      <c r="A469" s="189"/>
      <c r="B469" s="189"/>
      <c r="C469" s="189"/>
      <c r="D469" s="189"/>
      <c r="E469" s="195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</row>
    <row r="470" spans="1:25" x14ac:dyDescent="0.25">
      <c r="A470" s="189"/>
      <c r="B470" s="189"/>
      <c r="C470" s="189"/>
      <c r="D470" s="189"/>
      <c r="E470" s="195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</row>
    <row r="471" spans="1:25" x14ac:dyDescent="0.25">
      <c r="A471" s="189"/>
      <c r="B471" s="189"/>
      <c r="C471" s="189"/>
      <c r="D471" s="189"/>
      <c r="E471" s="195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</row>
    <row r="472" spans="1:25" x14ac:dyDescent="0.25">
      <c r="A472" s="189"/>
      <c r="B472" s="189"/>
      <c r="C472" s="189"/>
      <c r="D472" s="189"/>
      <c r="E472" s="195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</row>
    <row r="473" spans="1:25" x14ac:dyDescent="0.25">
      <c r="A473" s="189"/>
      <c r="B473" s="189"/>
      <c r="C473" s="189"/>
      <c r="D473" s="189"/>
      <c r="E473" s="195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</row>
    <row r="474" spans="1:25" x14ac:dyDescent="0.25">
      <c r="A474" s="189"/>
      <c r="B474" s="189"/>
      <c r="C474" s="189"/>
      <c r="D474" s="189"/>
      <c r="E474" s="195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</row>
    <row r="475" spans="1:25" x14ac:dyDescent="0.25">
      <c r="A475" s="189"/>
      <c r="B475" s="189"/>
      <c r="C475" s="189"/>
      <c r="D475" s="189"/>
      <c r="E475" s="195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</row>
    <row r="476" spans="1:25" x14ac:dyDescent="0.25">
      <c r="A476" s="189"/>
      <c r="B476" s="189"/>
      <c r="C476" s="189"/>
      <c r="D476" s="189"/>
      <c r="E476" s="195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</row>
    <row r="477" spans="1:25" x14ac:dyDescent="0.25">
      <c r="A477" s="189"/>
      <c r="B477" s="189"/>
      <c r="C477" s="189"/>
      <c r="D477" s="189"/>
      <c r="E477" s="195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</row>
    <row r="478" spans="1:25" x14ac:dyDescent="0.25">
      <c r="A478" s="189"/>
      <c r="B478" s="189"/>
      <c r="C478" s="189"/>
      <c r="D478" s="189"/>
      <c r="E478" s="195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</row>
    <row r="479" spans="1:25" x14ac:dyDescent="0.25">
      <c r="A479" s="189"/>
      <c r="B479" s="189"/>
      <c r="C479" s="189"/>
      <c r="D479" s="189"/>
      <c r="E479" s="195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</row>
    <row r="480" spans="1:25" x14ac:dyDescent="0.25">
      <c r="A480" s="189"/>
      <c r="B480" s="189"/>
      <c r="C480" s="189"/>
      <c r="D480" s="189"/>
      <c r="E480" s="195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</row>
    <row r="481" spans="1:25" x14ac:dyDescent="0.25">
      <c r="A481" s="189"/>
      <c r="B481" s="189"/>
      <c r="C481" s="189"/>
      <c r="D481" s="189"/>
      <c r="E481" s="195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</row>
    <row r="482" spans="1:25" x14ac:dyDescent="0.25">
      <c r="A482" s="189"/>
      <c r="B482" s="189"/>
      <c r="C482" s="189"/>
      <c r="D482" s="189"/>
      <c r="E482" s="195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</row>
    <row r="483" spans="1:25" x14ac:dyDescent="0.25">
      <c r="A483" s="189"/>
      <c r="B483" s="189"/>
      <c r="C483" s="189"/>
      <c r="D483" s="189"/>
      <c r="E483" s="195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</row>
    <row r="484" spans="1:25" x14ac:dyDescent="0.25">
      <c r="A484" s="189"/>
      <c r="B484" s="189"/>
      <c r="C484" s="189"/>
      <c r="D484" s="189"/>
      <c r="E484" s="195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</row>
    <row r="485" spans="1:25" x14ac:dyDescent="0.25">
      <c r="A485" s="189"/>
      <c r="B485" s="189"/>
      <c r="C485" s="189"/>
      <c r="D485" s="189"/>
      <c r="E485" s="195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</row>
    <row r="486" spans="1:25" x14ac:dyDescent="0.25">
      <c r="A486" s="189"/>
      <c r="B486" s="189"/>
      <c r="C486" s="189"/>
      <c r="D486" s="189"/>
      <c r="E486" s="195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</row>
    <row r="487" spans="1:25" x14ac:dyDescent="0.25">
      <c r="A487" s="189"/>
      <c r="B487" s="189"/>
      <c r="C487" s="189"/>
      <c r="D487" s="189"/>
      <c r="E487" s="195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</row>
    <row r="488" spans="1:25" x14ac:dyDescent="0.25">
      <c r="A488" s="189"/>
      <c r="B488" s="189"/>
      <c r="C488" s="189"/>
      <c r="D488" s="189"/>
      <c r="E488" s="195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</row>
    <row r="489" spans="1:25" x14ac:dyDescent="0.25">
      <c r="A489" s="189"/>
      <c r="B489" s="189"/>
      <c r="C489" s="189"/>
      <c r="D489" s="189"/>
      <c r="E489" s="195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</row>
    <row r="490" spans="1:25" x14ac:dyDescent="0.25">
      <c r="A490" s="189"/>
      <c r="B490" s="189"/>
      <c r="C490" s="189"/>
      <c r="D490" s="189"/>
      <c r="E490" s="195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</row>
    <row r="491" spans="1:25" x14ac:dyDescent="0.25">
      <c r="A491" s="189"/>
      <c r="B491" s="189"/>
      <c r="C491" s="189"/>
      <c r="D491" s="189"/>
      <c r="E491" s="195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</row>
    <row r="492" spans="1:25" x14ac:dyDescent="0.25">
      <c r="A492" s="189"/>
      <c r="B492" s="189"/>
      <c r="C492" s="189"/>
      <c r="D492" s="189"/>
      <c r="E492" s="195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</row>
    <row r="493" spans="1:25" x14ac:dyDescent="0.25">
      <c r="A493" s="189"/>
      <c r="B493" s="189"/>
      <c r="C493" s="189"/>
      <c r="D493" s="189"/>
      <c r="E493" s="195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</row>
    <row r="494" spans="1:25" x14ac:dyDescent="0.25">
      <c r="A494" s="189"/>
      <c r="B494" s="189"/>
      <c r="C494" s="189"/>
      <c r="D494" s="189"/>
      <c r="E494" s="195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</row>
    <row r="495" spans="1:25" x14ac:dyDescent="0.25">
      <c r="A495" s="189"/>
      <c r="B495" s="189"/>
      <c r="C495" s="189"/>
      <c r="D495" s="189"/>
      <c r="E495" s="195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</row>
    <row r="496" spans="1:25" x14ac:dyDescent="0.25">
      <c r="A496" s="189"/>
      <c r="B496" s="189"/>
      <c r="C496" s="189"/>
      <c r="D496" s="189"/>
      <c r="E496" s="195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</row>
    <row r="497" spans="1:25" x14ac:dyDescent="0.25">
      <c r="A497" s="189"/>
      <c r="B497" s="189"/>
      <c r="C497" s="189"/>
      <c r="D497" s="189"/>
      <c r="E497" s="195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</row>
    <row r="498" spans="1:25" x14ac:dyDescent="0.25">
      <c r="A498" s="189"/>
      <c r="B498" s="189"/>
      <c r="C498" s="189"/>
      <c r="D498" s="189"/>
      <c r="E498" s="195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</row>
    <row r="499" spans="1:25" x14ac:dyDescent="0.25">
      <c r="A499" s="189"/>
      <c r="B499" s="189"/>
      <c r="C499" s="189"/>
      <c r="D499" s="189"/>
      <c r="E499" s="195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</row>
    <row r="500" spans="1:25" x14ac:dyDescent="0.25">
      <c r="A500" s="189"/>
      <c r="B500" s="189"/>
      <c r="C500" s="189"/>
      <c r="D500" s="189"/>
      <c r="E500" s="195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</row>
    <row r="501" spans="1:25" x14ac:dyDescent="0.25">
      <c r="A501" s="189"/>
      <c r="B501" s="189"/>
      <c r="C501" s="189"/>
      <c r="D501" s="189"/>
      <c r="E501" s="195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</row>
    <row r="502" spans="1:25" x14ac:dyDescent="0.25">
      <c r="A502" s="189"/>
      <c r="B502" s="189"/>
      <c r="C502" s="189"/>
      <c r="D502" s="189"/>
      <c r="E502" s="195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</row>
    <row r="503" spans="1:25" x14ac:dyDescent="0.25">
      <c r="A503" s="189"/>
      <c r="B503" s="189"/>
      <c r="C503" s="189"/>
      <c r="D503" s="189"/>
      <c r="E503" s="195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</row>
    <row r="504" spans="1:25" x14ac:dyDescent="0.25">
      <c r="A504" s="189"/>
      <c r="B504" s="189"/>
      <c r="C504" s="189"/>
      <c r="D504" s="189"/>
      <c r="E504" s="195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</row>
    <row r="505" spans="1:25" x14ac:dyDescent="0.25">
      <c r="A505" s="189"/>
      <c r="B505" s="189"/>
      <c r="C505" s="189"/>
      <c r="D505" s="189"/>
      <c r="E505" s="195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</row>
    <row r="506" spans="1:25" x14ac:dyDescent="0.25">
      <c r="A506" s="189"/>
      <c r="B506" s="189"/>
      <c r="C506" s="189"/>
      <c r="D506" s="189"/>
      <c r="E506" s="195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</row>
    <row r="507" spans="1:25" x14ac:dyDescent="0.25">
      <c r="A507" s="189"/>
      <c r="B507" s="189"/>
      <c r="C507" s="189"/>
      <c r="D507" s="189"/>
      <c r="E507" s="195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</row>
    <row r="508" spans="1:25" x14ac:dyDescent="0.25">
      <c r="A508" s="189"/>
      <c r="B508" s="189"/>
      <c r="C508" s="189"/>
      <c r="D508" s="189"/>
      <c r="E508" s="195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  <c r="X508" s="189"/>
      <c r="Y508" s="189"/>
    </row>
    <row r="509" spans="1:25" x14ac:dyDescent="0.25">
      <c r="A509" s="189"/>
      <c r="B509" s="189"/>
      <c r="C509" s="189"/>
      <c r="D509" s="189"/>
      <c r="E509" s="195"/>
      <c r="F509" s="189"/>
      <c r="G509" s="189"/>
      <c r="H509" s="189"/>
      <c r="I509" s="189"/>
      <c r="J509" s="189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</row>
    <row r="510" spans="1:25" x14ac:dyDescent="0.25">
      <c r="A510" s="189"/>
      <c r="B510" s="189"/>
      <c r="C510" s="189"/>
      <c r="D510" s="189"/>
      <c r="E510" s="195"/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</row>
    <row r="511" spans="1:25" x14ac:dyDescent="0.25">
      <c r="A511" s="189"/>
      <c r="B511" s="189"/>
      <c r="C511" s="189"/>
      <c r="D511" s="189"/>
      <c r="E511" s="195"/>
      <c r="F511" s="189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</row>
    <row r="512" spans="1:25" x14ac:dyDescent="0.25">
      <c r="A512" s="189"/>
      <c r="B512" s="189"/>
      <c r="C512" s="189"/>
      <c r="D512" s="189"/>
      <c r="E512" s="195"/>
      <c r="F512" s="189"/>
      <c r="G512" s="189"/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</row>
    <row r="513" spans="1:25" x14ac:dyDescent="0.25">
      <c r="A513" s="189"/>
      <c r="B513" s="189"/>
      <c r="C513" s="189"/>
      <c r="D513" s="189"/>
      <c r="E513" s="195"/>
      <c r="F513" s="189"/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</row>
    <row r="514" spans="1:25" x14ac:dyDescent="0.25">
      <c r="A514" s="189"/>
      <c r="B514" s="189"/>
      <c r="C514" s="189"/>
      <c r="D514" s="189"/>
      <c r="E514" s="195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</row>
    <row r="515" spans="1:25" x14ac:dyDescent="0.25">
      <c r="A515" s="189"/>
      <c r="B515" s="189"/>
      <c r="C515" s="189"/>
      <c r="D515" s="189"/>
      <c r="E515" s="195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1:25" x14ac:dyDescent="0.25">
      <c r="A516" s="189"/>
      <c r="B516" s="189"/>
      <c r="C516" s="189"/>
      <c r="D516" s="189"/>
      <c r="E516" s="195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</row>
    <row r="517" spans="1:25" x14ac:dyDescent="0.25">
      <c r="A517" s="189"/>
      <c r="B517" s="189"/>
      <c r="C517" s="189"/>
      <c r="D517" s="189"/>
      <c r="E517" s="195"/>
      <c r="F517" s="189"/>
      <c r="G517" s="189"/>
      <c r="H517" s="189"/>
      <c r="I517" s="189"/>
      <c r="J517" s="189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</row>
    <row r="518" spans="1:25" x14ac:dyDescent="0.25">
      <c r="A518" s="189"/>
      <c r="B518" s="189"/>
      <c r="C518" s="189"/>
      <c r="D518" s="189"/>
      <c r="E518" s="195"/>
      <c r="F518" s="189"/>
      <c r="G518" s="189"/>
      <c r="H518" s="189"/>
      <c r="I518" s="189"/>
      <c r="J518" s="189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</row>
    <row r="519" spans="1:25" x14ac:dyDescent="0.25">
      <c r="A519" s="189"/>
      <c r="B519" s="189"/>
      <c r="C519" s="189"/>
      <c r="D519" s="189"/>
      <c r="E519" s="195"/>
      <c r="F519" s="189"/>
      <c r="G519" s="189"/>
      <c r="H519" s="189"/>
      <c r="I519" s="189"/>
      <c r="J519" s="189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</row>
    <row r="520" spans="1:25" x14ac:dyDescent="0.25">
      <c r="A520" s="189"/>
      <c r="B520" s="189"/>
      <c r="C520" s="189"/>
      <c r="D520" s="189"/>
      <c r="E520" s="195"/>
      <c r="F520" s="189"/>
      <c r="G520" s="189"/>
      <c r="H520" s="189"/>
      <c r="I520" s="189"/>
      <c r="J520" s="189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</row>
    <row r="521" spans="1:25" x14ac:dyDescent="0.25">
      <c r="A521" s="189"/>
      <c r="B521" s="189"/>
      <c r="C521" s="189"/>
      <c r="D521" s="189"/>
      <c r="E521" s="195"/>
      <c r="F521" s="189"/>
      <c r="G521" s="189"/>
      <c r="H521" s="189"/>
      <c r="I521" s="189"/>
      <c r="J521" s="189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</row>
    <row r="522" spans="1:25" x14ac:dyDescent="0.25">
      <c r="A522" s="189"/>
      <c r="B522" s="189"/>
      <c r="C522" s="189"/>
      <c r="D522" s="189"/>
      <c r="E522" s="195"/>
      <c r="F522" s="189"/>
      <c r="G522" s="189"/>
      <c r="H522" s="189"/>
      <c r="I522" s="189"/>
      <c r="J522" s="189"/>
      <c r="K522" s="189"/>
      <c r="L522" s="189"/>
      <c r="M522" s="189"/>
      <c r="N522" s="189"/>
      <c r="O522" s="189"/>
      <c r="P522" s="189"/>
      <c r="Q522" s="189"/>
      <c r="R522" s="189"/>
      <c r="S522" s="189"/>
      <c r="T522" s="189"/>
      <c r="U522" s="189"/>
      <c r="V522" s="189"/>
      <c r="W522" s="189"/>
      <c r="X522" s="189"/>
      <c r="Y522" s="189"/>
    </row>
    <row r="523" spans="1:25" x14ac:dyDescent="0.25">
      <c r="A523" s="189"/>
      <c r="B523" s="189"/>
      <c r="C523" s="189"/>
      <c r="D523" s="189"/>
      <c r="E523" s="195"/>
      <c r="F523" s="189"/>
      <c r="G523" s="189"/>
      <c r="H523" s="189"/>
      <c r="I523" s="189"/>
      <c r="J523" s="189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</row>
    <row r="524" spans="1:25" x14ac:dyDescent="0.25">
      <c r="A524" s="189"/>
      <c r="B524" s="189"/>
      <c r="C524" s="189"/>
      <c r="D524" s="189"/>
      <c r="E524" s="195"/>
      <c r="F524" s="189"/>
      <c r="G524" s="189"/>
      <c r="H524" s="189"/>
      <c r="I524" s="189"/>
      <c r="J524" s="189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</row>
    <row r="525" spans="1:25" x14ac:dyDescent="0.25">
      <c r="A525" s="189"/>
      <c r="B525" s="189"/>
      <c r="C525" s="189"/>
      <c r="D525" s="189"/>
      <c r="E525" s="195"/>
      <c r="F525" s="189"/>
      <c r="G525" s="189"/>
      <c r="H525" s="189"/>
      <c r="I525" s="189"/>
      <c r="J525" s="189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</row>
    <row r="526" spans="1:25" x14ac:dyDescent="0.25">
      <c r="A526" s="189"/>
      <c r="B526" s="189"/>
      <c r="C526" s="189"/>
      <c r="D526" s="189"/>
      <c r="E526" s="195"/>
      <c r="F526" s="189"/>
      <c r="G526" s="189"/>
      <c r="H526" s="189"/>
      <c r="I526" s="189"/>
      <c r="J526" s="189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</row>
    <row r="527" spans="1:25" x14ac:dyDescent="0.25">
      <c r="A527" s="189"/>
      <c r="B527" s="189"/>
      <c r="C527" s="189"/>
      <c r="D527" s="189"/>
      <c r="E527" s="195"/>
      <c r="F527" s="189"/>
      <c r="G527" s="189"/>
      <c r="H527" s="189"/>
      <c r="I527" s="189"/>
      <c r="J527" s="189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</row>
    <row r="528" spans="1:25" x14ac:dyDescent="0.25">
      <c r="A528" s="189"/>
      <c r="B528" s="189"/>
      <c r="C528" s="189"/>
      <c r="D528" s="189"/>
      <c r="E528" s="195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1:25" x14ac:dyDescent="0.25">
      <c r="A529" s="189"/>
      <c r="B529" s="189"/>
      <c r="C529" s="189"/>
      <c r="D529" s="189"/>
      <c r="E529" s="195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</row>
    <row r="530" spans="1:25" x14ac:dyDescent="0.25">
      <c r="A530" s="189"/>
      <c r="B530" s="189"/>
      <c r="C530" s="189"/>
      <c r="D530" s="189"/>
      <c r="E530" s="195"/>
      <c r="F530" s="189"/>
      <c r="G530" s="189"/>
      <c r="H530" s="189"/>
      <c r="I530" s="189"/>
      <c r="J530" s="189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</row>
    <row r="531" spans="1:25" x14ac:dyDescent="0.25">
      <c r="A531" s="189"/>
      <c r="B531" s="189"/>
      <c r="C531" s="189"/>
      <c r="D531" s="189"/>
      <c r="E531" s="195"/>
      <c r="F531" s="189"/>
      <c r="G531" s="189"/>
      <c r="H531" s="189"/>
      <c r="I531" s="189"/>
      <c r="J531" s="189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</row>
    <row r="532" spans="1:25" x14ac:dyDescent="0.25">
      <c r="A532" s="189"/>
      <c r="B532" s="189"/>
      <c r="C532" s="189"/>
      <c r="D532" s="189"/>
      <c r="E532" s="195"/>
      <c r="F532" s="189"/>
      <c r="G532" s="189"/>
      <c r="H532" s="189"/>
      <c r="I532" s="189"/>
      <c r="J532" s="189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</row>
    <row r="533" spans="1:25" x14ac:dyDescent="0.25">
      <c r="A533" s="189"/>
      <c r="B533" s="189"/>
      <c r="C533" s="189"/>
      <c r="D533" s="189"/>
      <c r="E533" s="195"/>
      <c r="F533" s="189"/>
      <c r="G533" s="189"/>
      <c r="H533" s="189"/>
      <c r="I533" s="189"/>
      <c r="J533" s="189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</row>
    <row r="534" spans="1:25" x14ac:dyDescent="0.25">
      <c r="A534" s="189"/>
      <c r="B534" s="189"/>
      <c r="C534" s="189"/>
      <c r="D534" s="189"/>
      <c r="E534" s="195"/>
      <c r="F534" s="189"/>
      <c r="G534" s="189"/>
      <c r="H534" s="189"/>
      <c r="I534" s="189"/>
      <c r="J534" s="189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</row>
    <row r="535" spans="1:25" x14ac:dyDescent="0.25">
      <c r="A535" s="189"/>
      <c r="B535" s="189"/>
      <c r="C535" s="189"/>
      <c r="D535" s="189"/>
      <c r="E535" s="195"/>
      <c r="F535" s="189"/>
      <c r="G535" s="189"/>
      <c r="H535" s="189"/>
      <c r="I535" s="189"/>
      <c r="J535" s="189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</row>
    <row r="536" spans="1:25" x14ac:dyDescent="0.25">
      <c r="A536" s="189"/>
      <c r="B536" s="189"/>
      <c r="C536" s="189"/>
      <c r="D536" s="189"/>
      <c r="E536" s="195"/>
      <c r="F536" s="189"/>
      <c r="G536" s="189"/>
      <c r="H536" s="189"/>
      <c r="I536" s="189"/>
      <c r="J536" s="189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</row>
    <row r="537" spans="1:25" x14ac:dyDescent="0.25">
      <c r="A537" s="189"/>
      <c r="B537" s="189"/>
      <c r="C537" s="189"/>
      <c r="D537" s="189"/>
      <c r="E537" s="195"/>
      <c r="F537" s="189"/>
      <c r="G537" s="189"/>
      <c r="H537" s="189"/>
      <c r="I537" s="189"/>
      <c r="J537" s="189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</row>
    <row r="538" spans="1:25" x14ac:dyDescent="0.25">
      <c r="A538" s="189"/>
      <c r="B538" s="189"/>
      <c r="C538" s="189"/>
      <c r="D538" s="189"/>
      <c r="E538" s="195"/>
      <c r="F538" s="189"/>
      <c r="G538" s="189"/>
      <c r="H538" s="189"/>
      <c r="I538" s="189"/>
      <c r="J538" s="189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</row>
    <row r="539" spans="1:25" x14ac:dyDescent="0.25">
      <c r="A539" s="189"/>
      <c r="B539" s="189"/>
      <c r="C539" s="189"/>
      <c r="D539" s="189"/>
      <c r="E539" s="195"/>
      <c r="F539" s="189"/>
      <c r="G539" s="189"/>
      <c r="H539" s="189"/>
      <c r="I539" s="189"/>
      <c r="J539" s="189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</row>
    <row r="540" spans="1:25" x14ac:dyDescent="0.25">
      <c r="A540" s="189"/>
      <c r="B540" s="189"/>
      <c r="C540" s="189"/>
      <c r="D540" s="189"/>
      <c r="E540" s="195"/>
      <c r="F540" s="189"/>
      <c r="G540" s="189"/>
      <c r="H540" s="189"/>
      <c r="I540" s="189"/>
      <c r="J540" s="189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</row>
    <row r="541" spans="1:25" x14ac:dyDescent="0.25">
      <c r="A541" s="189"/>
      <c r="B541" s="189"/>
      <c r="C541" s="189"/>
      <c r="D541" s="189"/>
      <c r="E541" s="195"/>
      <c r="F541" s="189"/>
      <c r="G541" s="189"/>
      <c r="H541" s="189"/>
      <c r="I541" s="189"/>
      <c r="J541" s="189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</row>
    <row r="542" spans="1:25" x14ac:dyDescent="0.25">
      <c r="A542" s="189"/>
      <c r="B542" s="189"/>
      <c r="C542" s="189"/>
      <c r="D542" s="189"/>
      <c r="E542" s="195"/>
      <c r="F542" s="189"/>
      <c r="G542" s="189"/>
      <c r="H542" s="189"/>
      <c r="I542" s="189"/>
      <c r="J542" s="189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</row>
    <row r="543" spans="1:25" x14ac:dyDescent="0.25">
      <c r="A543" s="189"/>
      <c r="B543" s="189"/>
      <c r="C543" s="189"/>
      <c r="D543" s="189"/>
      <c r="E543" s="195"/>
      <c r="F543" s="189"/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</row>
    <row r="544" spans="1:25" x14ac:dyDescent="0.25">
      <c r="A544" s="189"/>
      <c r="B544" s="189"/>
      <c r="C544" s="189"/>
      <c r="D544" s="189"/>
      <c r="E544" s="195"/>
      <c r="F544" s="189"/>
      <c r="G544" s="189"/>
      <c r="H544" s="189"/>
      <c r="I544" s="189"/>
      <c r="J544" s="189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</row>
    <row r="545" spans="1:25" x14ac:dyDescent="0.25">
      <c r="A545" s="189"/>
      <c r="B545" s="189"/>
      <c r="C545" s="189"/>
      <c r="D545" s="189"/>
      <c r="E545" s="195"/>
      <c r="F545" s="189"/>
      <c r="G545" s="189"/>
      <c r="H545" s="189"/>
      <c r="I545" s="189"/>
      <c r="J545" s="189"/>
      <c r="K545" s="189"/>
      <c r="L545" s="189"/>
      <c r="M545" s="189"/>
      <c r="N545" s="189"/>
      <c r="O545" s="189"/>
      <c r="P545" s="189"/>
      <c r="Q545" s="189"/>
      <c r="R545" s="189"/>
      <c r="S545" s="189"/>
      <c r="T545" s="189"/>
      <c r="U545" s="189"/>
      <c r="V545" s="189"/>
      <c r="W545" s="189"/>
      <c r="X545" s="189"/>
      <c r="Y545" s="189"/>
    </row>
    <row r="546" spans="1:25" x14ac:dyDescent="0.25">
      <c r="A546" s="189"/>
      <c r="B546" s="189"/>
      <c r="C546" s="189"/>
      <c r="D546" s="189"/>
      <c r="E546" s="195"/>
      <c r="F546" s="189"/>
      <c r="G546" s="189"/>
      <c r="H546" s="189"/>
      <c r="I546" s="189"/>
      <c r="J546" s="189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</row>
    <row r="547" spans="1:25" x14ac:dyDescent="0.25">
      <c r="A547" s="189"/>
      <c r="B547" s="189"/>
      <c r="C547" s="189"/>
      <c r="D547" s="189"/>
      <c r="E547" s="195"/>
      <c r="F547" s="189"/>
      <c r="G547" s="189"/>
      <c r="H547" s="189"/>
      <c r="I547" s="189"/>
      <c r="J547" s="189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</row>
    <row r="548" spans="1:25" x14ac:dyDescent="0.25">
      <c r="A548" s="189"/>
      <c r="B548" s="189"/>
      <c r="C548" s="189"/>
      <c r="D548" s="189"/>
      <c r="E548" s="195"/>
      <c r="F548" s="189"/>
      <c r="G548" s="189"/>
      <c r="H548" s="189"/>
      <c r="I548" s="189"/>
      <c r="J548" s="189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</row>
    <row r="549" spans="1:25" x14ac:dyDescent="0.25">
      <c r="A549" s="189"/>
      <c r="B549" s="189"/>
      <c r="C549" s="189"/>
      <c r="D549" s="189"/>
      <c r="E549" s="195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</row>
    <row r="550" spans="1:25" x14ac:dyDescent="0.25">
      <c r="A550" s="189"/>
      <c r="B550" s="189"/>
      <c r="C550" s="189"/>
      <c r="D550" s="189"/>
      <c r="E550" s="195"/>
      <c r="F550" s="189"/>
      <c r="G550" s="189"/>
      <c r="H550" s="189"/>
      <c r="I550" s="189"/>
      <c r="J550" s="189"/>
      <c r="K550" s="189"/>
      <c r="L550" s="189"/>
      <c r="M550" s="189"/>
      <c r="N550" s="189"/>
      <c r="O550" s="189"/>
      <c r="P550" s="189"/>
      <c r="Q550" s="189"/>
      <c r="R550" s="189"/>
      <c r="S550" s="189"/>
      <c r="T550" s="189"/>
      <c r="U550" s="189"/>
      <c r="V550" s="189"/>
      <c r="W550" s="189"/>
      <c r="X550" s="189"/>
      <c r="Y550" s="189"/>
    </row>
    <row r="551" spans="1:25" x14ac:dyDescent="0.25">
      <c r="A551" s="189"/>
      <c r="B551" s="189"/>
      <c r="C551" s="189"/>
      <c r="D551" s="189"/>
      <c r="E551" s="195"/>
      <c r="F551" s="189"/>
      <c r="G551" s="189"/>
      <c r="H551" s="189"/>
      <c r="I551" s="189"/>
      <c r="J551" s="189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</row>
    <row r="552" spans="1:25" x14ac:dyDescent="0.25">
      <c r="A552" s="189"/>
      <c r="B552" s="189"/>
      <c r="C552" s="189"/>
      <c r="D552" s="189"/>
      <c r="E552" s="195"/>
      <c r="F552" s="189"/>
      <c r="G552" s="189"/>
      <c r="H552" s="189"/>
      <c r="I552" s="189"/>
      <c r="J552" s="189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</row>
    <row r="553" spans="1:25" x14ac:dyDescent="0.25">
      <c r="A553" s="189"/>
      <c r="B553" s="189"/>
      <c r="C553" s="189"/>
      <c r="D553" s="189"/>
      <c r="E553" s="195"/>
      <c r="F553" s="189"/>
      <c r="G553" s="189"/>
      <c r="H553" s="189"/>
      <c r="I553" s="189"/>
      <c r="J553" s="189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</row>
    <row r="554" spans="1:25" x14ac:dyDescent="0.25">
      <c r="A554" s="189"/>
      <c r="B554" s="189"/>
      <c r="C554" s="189"/>
      <c r="D554" s="189"/>
      <c r="E554" s="195"/>
      <c r="F554" s="189"/>
      <c r="G554" s="189"/>
      <c r="H554" s="189"/>
      <c r="I554" s="189"/>
      <c r="J554" s="189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</row>
    <row r="555" spans="1:25" x14ac:dyDescent="0.25">
      <c r="A555" s="189"/>
      <c r="B555" s="189"/>
      <c r="C555" s="189"/>
      <c r="D555" s="189"/>
      <c r="E555" s="195"/>
      <c r="F555" s="189"/>
      <c r="G555" s="189"/>
      <c r="H555" s="189"/>
      <c r="I555" s="189"/>
      <c r="J555" s="189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</row>
    <row r="556" spans="1:25" x14ac:dyDescent="0.25">
      <c r="A556" s="189"/>
      <c r="B556" s="189"/>
      <c r="C556" s="189"/>
      <c r="D556" s="189"/>
      <c r="E556" s="195"/>
      <c r="F556" s="189"/>
      <c r="G556" s="189"/>
      <c r="H556" s="189"/>
      <c r="I556" s="189"/>
      <c r="J556" s="189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</row>
    <row r="557" spans="1:25" x14ac:dyDescent="0.25">
      <c r="A557" s="189"/>
      <c r="B557" s="189"/>
      <c r="C557" s="189"/>
      <c r="D557" s="189"/>
      <c r="E557" s="195"/>
      <c r="F557" s="189"/>
      <c r="G557" s="189"/>
      <c r="H557" s="189"/>
      <c r="I557" s="189"/>
      <c r="J557" s="189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</row>
    <row r="558" spans="1:25" x14ac:dyDescent="0.25">
      <c r="A558" s="189"/>
      <c r="B558" s="189"/>
      <c r="C558" s="189"/>
      <c r="D558" s="189"/>
      <c r="E558" s="195"/>
      <c r="F558" s="189"/>
      <c r="G558" s="189"/>
      <c r="H558" s="189"/>
      <c r="I558" s="189"/>
      <c r="J558" s="189"/>
      <c r="K558" s="189"/>
      <c r="L558" s="189"/>
      <c r="M558" s="189"/>
      <c r="N558" s="189"/>
      <c r="O558" s="189"/>
      <c r="P558" s="189"/>
      <c r="Q558" s="189"/>
      <c r="R558" s="189"/>
      <c r="S558" s="189"/>
      <c r="T558" s="189"/>
      <c r="U558" s="189"/>
      <c r="V558" s="189"/>
      <c r="W558" s="189"/>
      <c r="X558" s="189"/>
      <c r="Y558" s="189"/>
    </row>
    <row r="559" spans="1:25" x14ac:dyDescent="0.25">
      <c r="A559" s="189"/>
      <c r="B559" s="189"/>
      <c r="C559" s="189"/>
      <c r="D559" s="189"/>
      <c r="E559" s="195"/>
      <c r="F559" s="189"/>
      <c r="G559" s="189"/>
      <c r="H559" s="189"/>
      <c r="I559" s="189"/>
      <c r="J559" s="189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</row>
    <row r="560" spans="1:25" x14ac:dyDescent="0.25">
      <c r="A560" s="189"/>
      <c r="B560" s="189"/>
      <c r="C560" s="189"/>
      <c r="D560" s="189"/>
      <c r="E560" s="195"/>
      <c r="F560" s="189"/>
      <c r="G560" s="189"/>
      <c r="H560" s="189"/>
      <c r="I560" s="189"/>
      <c r="J560" s="189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</row>
    <row r="561" spans="1:25" x14ac:dyDescent="0.25">
      <c r="A561" s="189"/>
      <c r="B561" s="189"/>
      <c r="C561" s="189"/>
      <c r="D561" s="189"/>
      <c r="E561" s="195"/>
      <c r="F561" s="189"/>
      <c r="G561" s="189"/>
      <c r="H561" s="189"/>
      <c r="I561" s="189"/>
      <c r="J561" s="189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</row>
    <row r="562" spans="1:25" x14ac:dyDescent="0.25">
      <c r="A562" s="189"/>
      <c r="B562" s="189"/>
      <c r="C562" s="189"/>
      <c r="D562" s="189"/>
      <c r="E562" s="195"/>
      <c r="F562" s="189"/>
      <c r="G562" s="189"/>
      <c r="H562" s="189"/>
      <c r="I562" s="189"/>
      <c r="J562" s="189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</row>
    <row r="563" spans="1:25" x14ac:dyDescent="0.25">
      <c r="A563" s="189"/>
      <c r="B563" s="189"/>
      <c r="C563" s="189"/>
      <c r="D563" s="189"/>
      <c r="E563" s="195"/>
      <c r="F563" s="189"/>
      <c r="G563" s="189"/>
      <c r="H563" s="189"/>
      <c r="I563" s="189"/>
      <c r="J563" s="189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</row>
    <row r="564" spans="1:25" x14ac:dyDescent="0.25">
      <c r="A564" s="189"/>
      <c r="B564" s="189"/>
      <c r="C564" s="189"/>
      <c r="D564" s="189"/>
      <c r="E564" s="195"/>
      <c r="F564" s="189"/>
      <c r="G564" s="189"/>
      <c r="H564" s="189"/>
      <c r="I564" s="189"/>
      <c r="J564" s="189"/>
      <c r="K564" s="189"/>
      <c r="L564" s="189"/>
      <c r="M564" s="189"/>
      <c r="N564" s="189"/>
      <c r="O564" s="189"/>
      <c r="P564" s="189"/>
      <c r="Q564" s="189"/>
      <c r="R564" s="189"/>
      <c r="S564" s="189"/>
      <c r="T564" s="189"/>
      <c r="U564" s="189"/>
      <c r="V564" s="189"/>
      <c r="W564" s="189"/>
      <c r="X564" s="189"/>
      <c r="Y564" s="189"/>
    </row>
    <row r="565" spans="1:25" x14ac:dyDescent="0.25">
      <c r="A565" s="189"/>
      <c r="B565" s="189"/>
      <c r="C565" s="189"/>
      <c r="D565" s="189"/>
      <c r="E565" s="195"/>
      <c r="F565" s="189"/>
      <c r="G565" s="189"/>
      <c r="H565" s="189"/>
      <c r="I565" s="189"/>
      <c r="J565" s="189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</row>
    <row r="566" spans="1:25" x14ac:dyDescent="0.25">
      <c r="A566" s="189"/>
      <c r="B566" s="189"/>
      <c r="C566" s="189"/>
      <c r="D566" s="189"/>
      <c r="E566" s="195"/>
      <c r="F566" s="189"/>
      <c r="G566" s="189"/>
      <c r="H566" s="189"/>
      <c r="I566" s="189"/>
      <c r="J566" s="189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</row>
    <row r="567" spans="1:25" x14ac:dyDescent="0.25">
      <c r="A567" s="189"/>
      <c r="B567" s="189"/>
      <c r="C567" s="189"/>
      <c r="D567" s="189"/>
      <c r="E567" s="195"/>
      <c r="F567" s="189"/>
      <c r="G567" s="189"/>
      <c r="H567" s="189"/>
      <c r="I567" s="189"/>
      <c r="J567" s="189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</row>
    <row r="568" spans="1:25" x14ac:dyDescent="0.25">
      <c r="A568" s="189"/>
      <c r="B568" s="189"/>
      <c r="C568" s="189"/>
      <c r="D568" s="189"/>
      <c r="E568" s="195"/>
      <c r="F568" s="189"/>
      <c r="G568" s="189"/>
      <c r="H568" s="189"/>
      <c r="I568" s="189"/>
      <c r="J568" s="189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</row>
    <row r="569" spans="1:25" x14ac:dyDescent="0.25">
      <c r="A569" s="189"/>
      <c r="B569" s="189"/>
      <c r="C569" s="189"/>
      <c r="D569" s="189"/>
      <c r="E569" s="195"/>
      <c r="F569" s="189"/>
      <c r="G569" s="189"/>
      <c r="H569" s="189"/>
      <c r="I569" s="189"/>
      <c r="J569" s="189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</row>
    <row r="570" spans="1:25" x14ac:dyDescent="0.25">
      <c r="A570" s="189"/>
      <c r="B570" s="189"/>
      <c r="C570" s="189"/>
      <c r="D570" s="189"/>
      <c r="E570" s="195"/>
      <c r="F570" s="189"/>
      <c r="G570" s="189"/>
      <c r="H570" s="189"/>
      <c r="I570" s="189"/>
      <c r="J570" s="189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</row>
    <row r="571" spans="1:25" x14ac:dyDescent="0.25">
      <c r="A571" s="189"/>
      <c r="B571" s="189"/>
      <c r="C571" s="189"/>
      <c r="D571" s="189"/>
      <c r="E571" s="195"/>
      <c r="F571" s="189"/>
      <c r="G571" s="189"/>
      <c r="H571" s="189"/>
      <c r="I571" s="189"/>
      <c r="J571" s="189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</row>
    <row r="572" spans="1:25" x14ac:dyDescent="0.25">
      <c r="A572" s="189"/>
      <c r="B572" s="189"/>
      <c r="C572" s="189"/>
      <c r="D572" s="189"/>
      <c r="E572" s="195"/>
      <c r="F572" s="189"/>
      <c r="G572" s="189"/>
      <c r="H572" s="189"/>
      <c r="I572" s="189"/>
      <c r="J572" s="189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</row>
    <row r="573" spans="1:25" x14ac:dyDescent="0.25">
      <c r="A573" s="189"/>
      <c r="B573" s="189"/>
      <c r="C573" s="189"/>
      <c r="D573" s="189"/>
      <c r="E573" s="195"/>
      <c r="F573" s="189"/>
      <c r="G573" s="189"/>
      <c r="H573" s="189"/>
      <c r="I573" s="189"/>
      <c r="J573" s="189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</row>
    <row r="574" spans="1:25" x14ac:dyDescent="0.25">
      <c r="A574" s="189"/>
      <c r="B574" s="189"/>
      <c r="C574" s="189"/>
      <c r="D574" s="189"/>
      <c r="E574" s="195"/>
      <c r="F574" s="189"/>
      <c r="G574" s="189"/>
      <c r="H574" s="189"/>
      <c r="I574" s="189"/>
      <c r="J574" s="189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</row>
    <row r="575" spans="1:25" x14ac:dyDescent="0.25">
      <c r="A575" s="189"/>
      <c r="B575" s="189"/>
      <c r="C575" s="189"/>
      <c r="D575" s="189"/>
      <c r="E575" s="195"/>
      <c r="F575" s="189"/>
      <c r="G575" s="189"/>
      <c r="H575" s="189"/>
      <c r="I575" s="189"/>
      <c r="J575" s="189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</row>
    <row r="576" spans="1:25" x14ac:dyDescent="0.25">
      <c r="A576" s="189"/>
      <c r="B576" s="189"/>
      <c r="C576" s="189"/>
      <c r="D576" s="189"/>
      <c r="E576" s="195"/>
      <c r="F576" s="189"/>
      <c r="G576" s="189"/>
      <c r="H576" s="189"/>
      <c r="I576" s="189"/>
      <c r="J576" s="189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</row>
    <row r="577" spans="1:25" x14ac:dyDescent="0.25">
      <c r="A577" s="189"/>
      <c r="B577" s="189"/>
      <c r="C577" s="189"/>
      <c r="D577" s="189"/>
      <c r="E577" s="195"/>
      <c r="F577" s="189"/>
      <c r="G577" s="189"/>
      <c r="H577" s="189"/>
      <c r="I577" s="189"/>
      <c r="J577" s="189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</row>
    <row r="578" spans="1:25" x14ac:dyDescent="0.25">
      <c r="A578" s="189"/>
      <c r="B578" s="189"/>
      <c r="C578" s="189"/>
      <c r="D578" s="189"/>
      <c r="E578" s="195"/>
      <c r="F578" s="189"/>
      <c r="G578" s="189"/>
      <c r="H578" s="189"/>
      <c r="I578" s="189"/>
      <c r="J578" s="189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</row>
    <row r="579" spans="1:25" x14ac:dyDescent="0.25">
      <c r="A579" s="189"/>
      <c r="B579" s="189"/>
      <c r="C579" s="189"/>
      <c r="D579" s="189"/>
      <c r="E579" s="195"/>
      <c r="F579" s="189"/>
      <c r="G579" s="189"/>
      <c r="H579" s="189"/>
      <c r="I579" s="189"/>
      <c r="J579" s="189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</row>
    <row r="580" spans="1:25" x14ac:dyDescent="0.25">
      <c r="A580" s="189"/>
      <c r="B580" s="189"/>
      <c r="C580" s="189"/>
      <c r="D580" s="189"/>
      <c r="E580" s="195"/>
      <c r="F580" s="189"/>
      <c r="G580" s="189"/>
      <c r="H580" s="189"/>
      <c r="I580" s="189"/>
      <c r="J580" s="189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</row>
    <row r="581" spans="1:25" x14ac:dyDescent="0.25">
      <c r="A581" s="189"/>
      <c r="B581" s="189"/>
      <c r="C581" s="189"/>
      <c r="D581" s="189"/>
      <c r="E581" s="195"/>
      <c r="F581" s="189"/>
      <c r="G581" s="189"/>
      <c r="H581" s="189"/>
      <c r="I581" s="189"/>
      <c r="J581" s="189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</row>
    <row r="582" spans="1:25" x14ac:dyDescent="0.25">
      <c r="A582" s="189"/>
      <c r="B582" s="189"/>
      <c r="C582" s="189"/>
      <c r="D582" s="189"/>
      <c r="E582" s="195"/>
      <c r="F582" s="189"/>
      <c r="G582" s="189"/>
      <c r="H582" s="189"/>
      <c r="I582" s="189"/>
      <c r="J582" s="189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</row>
    <row r="583" spans="1:25" x14ac:dyDescent="0.25">
      <c r="A583" s="189"/>
      <c r="B583" s="189"/>
      <c r="C583" s="189"/>
      <c r="D583" s="189"/>
      <c r="E583" s="195"/>
      <c r="F583" s="189"/>
      <c r="G583" s="189"/>
      <c r="H583" s="189"/>
      <c r="I583" s="189"/>
      <c r="J583" s="189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</row>
    <row r="584" spans="1:25" x14ac:dyDescent="0.25">
      <c r="A584" s="189"/>
      <c r="B584" s="189"/>
      <c r="C584" s="189"/>
      <c r="D584" s="189"/>
      <c r="E584" s="195"/>
      <c r="F584" s="189"/>
      <c r="G584" s="189"/>
      <c r="H584" s="189"/>
      <c r="I584" s="189"/>
      <c r="J584" s="189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</row>
    <row r="585" spans="1:25" x14ac:dyDescent="0.25">
      <c r="A585" s="189"/>
      <c r="B585" s="189"/>
      <c r="C585" s="189"/>
      <c r="D585" s="189"/>
      <c r="E585" s="195"/>
      <c r="F585" s="189"/>
      <c r="G585" s="189"/>
      <c r="H585" s="189"/>
      <c r="I585" s="189"/>
      <c r="J585" s="189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</row>
    <row r="586" spans="1:25" x14ac:dyDescent="0.25">
      <c r="A586" s="189"/>
      <c r="B586" s="189"/>
      <c r="C586" s="189"/>
      <c r="D586" s="189"/>
      <c r="E586" s="195"/>
      <c r="F586" s="189"/>
      <c r="G586" s="189"/>
      <c r="H586" s="189"/>
      <c r="I586" s="189"/>
      <c r="J586" s="189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  <c r="X586" s="189"/>
      <c r="Y586" s="189"/>
    </row>
    <row r="587" spans="1:25" x14ac:dyDescent="0.25">
      <c r="A587" s="189"/>
      <c r="B587" s="189"/>
      <c r="C587" s="189"/>
      <c r="D587" s="189"/>
      <c r="E587" s="195"/>
      <c r="F587" s="189"/>
      <c r="G587" s="189"/>
      <c r="H587" s="189"/>
      <c r="I587" s="189"/>
      <c r="J587" s="189"/>
      <c r="K587" s="189"/>
      <c r="L587" s="189"/>
      <c r="M587" s="189"/>
      <c r="N587" s="189"/>
      <c r="O587" s="189"/>
      <c r="P587" s="189"/>
      <c r="Q587" s="189"/>
      <c r="R587" s="189"/>
      <c r="S587" s="189"/>
      <c r="T587" s="189"/>
      <c r="U587" s="189"/>
      <c r="V587" s="189"/>
      <c r="W587" s="189"/>
      <c r="X587" s="189"/>
      <c r="Y587" s="189"/>
    </row>
    <row r="588" spans="1:25" x14ac:dyDescent="0.25">
      <c r="A588" s="189"/>
      <c r="B588" s="189"/>
      <c r="C588" s="189"/>
      <c r="D588" s="189"/>
      <c r="E588" s="195"/>
      <c r="F588" s="189"/>
      <c r="G588" s="189"/>
      <c r="H588" s="189"/>
      <c r="I588" s="189"/>
      <c r="J588" s="189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</row>
    <row r="589" spans="1:25" x14ac:dyDescent="0.25">
      <c r="A589" s="189"/>
      <c r="B589" s="189"/>
      <c r="C589" s="189"/>
      <c r="D589" s="189"/>
      <c r="E589" s="195"/>
      <c r="F589" s="189"/>
      <c r="G589" s="189"/>
      <c r="H589" s="189"/>
      <c r="I589" s="189"/>
      <c r="J589" s="189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</row>
    <row r="590" spans="1:25" x14ac:dyDescent="0.25">
      <c r="A590" s="189"/>
      <c r="B590" s="189"/>
      <c r="C590" s="189"/>
      <c r="D590" s="189"/>
      <c r="E590" s="195"/>
      <c r="F590" s="189"/>
      <c r="G590" s="189"/>
      <c r="H590" s="189"/>
      <c r="I590" s="189"/>
      <c r="J590" s="189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</row>
    <row r="591" spans="1:25" x14ac:dyDescent="0.25">
      <c r="A591" s="189"/>
      <c r="B591" s="189"/>
      <c r="C591" s="189"/>
      <c r="D591" s="189"/>
      <c r="E591" s="195"/>
      <c r="F591" s="189"/>
      <c r="G591" s="189"/>
      <c r="H591" s="189"/>
      <c r="I591" s="189"/>
      <c r="J591" s="189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</row>
    <row r="592" spans="1:25" x14ac:dyDescent="0.25">
      <c r="A592" s="189"/>
      <c r="B592" s="189"/>
      <c r="C592" s="189"/>
      <c r="D592" s="189"/>
      <c r="E592" s="195"/>
      <c r="F592" s="189"/>
      <c r="G592" s="189"/>
      <c r="H592" s="189"/>
      <c r="I592" s="189"/>
      <c r="J592" s="189"/>
      <c r="K592" s="189"/>
      <c r="L592" s="189"/>
      <c r="M592" s="189"/>
      <c r="N592" s="189"/>
      <c r="O592" s="189"/>
      <c r="P592" s="189"/>
      <c r="Q592" s="189"/>
      <c r="R592" s="189"/>
      <c r="S592" s="189"/>
      <c r="T592" s="189"/>
      <c r="U592" s="189"/>
      <c r="V592" s="189"/>
      <c r="W592" s="189"/>
      <c r="X592" s="189"/>
      <c r="Y592" s="189"/>
    </row>
    <row r="593" spans="1:25" x14ac:dyDescent="0.25">
      <c r="A593" s="189"/>
      <c r="B593" s="189"/>
      <c r="C593" s="189"/>
      <c r="D593" s="189"/>
      <c r="E593" s="195"/>
      <c r="F593" s="189"/>
      <c r="G593" s="189"/>
      <c r="H593" s="189"/>
      <c r="I593" s="189"/>
      <c r="J593" s="189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</row>
    <row r="594" spans="1:25" x14ac:dyDescent="0.25">
      <c r="A594" s="189"/>
      <c r="B594" s="189"/>
      <c r="C594" s="189"/>
      <c r="D594" s="189"/>
      <c r="E594" s="195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</row>
    <row r="595" spans="1:25" x14ac:dyDescent="0.25">
      <c r="A595" s="189"/>
      <c r="B595" s="189"/>
      <c r="C595" s="189"/>
      <c r="D595" s="189"/>
      <c r="E595" s="195"/>
      <c r="F595" s="189"/>
      <c r="G595" s="189"/>
      <c r="H595" s="189"/>
      <c r="I595" s="189"/>
      <c r="J595" s="189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</row>
    <row r="596" spans="1:25" x14ac:dyDescent="0.25">
      <c r="A596" s="189"/>
      <c r="B596" s="189"/>
      <c r="C596" s="189"/>
      <c r="D596" s="189"/>
      <c r="E596" s="195"/>
      <c r="F596" s="189"/>
      <c r="G596" s="189"/>
      <c r="H596" s="189"/>
      <c r="I596" s="189"/>
      <c r="J596" s="189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</row>
    <row r="597" spans="1:25" x14ac:dyDescent="0.25">
      <c r="A597" s="189"/>
      <c r="B597" s="189"/>
      <c r="C597" s="189"/>
      <c r="D597" s="189"/>
      <c r="E597" s="195"/>
      <c r="F597" s="189"/>
      <c r="G597" s="189"/>
      <c r="H597" s="189"/>
      <c r="I597" s="189"/>
      <c r="J597" s="189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</row>
    <row r="598" spans="1:25" x14ac:dyDescent="0.25">
      <c r="A598" s="189"/>
      <c r="B598" s="189"/>
      <c r="C598" s="189"/>
      <c r="D598" s="189"/>
      <c r="E598" s="195"/>
      <c r="F598" s="189"/>
      <c r="G598" s="189"/>
      <c r="H598" s="189"/>
      <c r="I598" s="189"/>
      <c r="J598" s="189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</row>
    <row r="599" spans="1:25" x14ac:dyDescent="0.25">
      <c r="A599" s="189"/>
      <c r="B599" s="189"/>
      <c r="C599" s="189"/>
      <c r="D599" s="189"/>
      <c r="E599" s="195"/>
      <c r="F599" s="189"/>
      <c r="G599" s="189"/>
      <c r="H599" s="189"/>
      <c r="I599" s="189"/>
      <c r="J599" s="189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</row>
    <row r="600" spans="1:25" x14ac:dyDescent="0.25">
      <c r="A600" s="189"/>
      <c r="B600" s="189"/>
      <c r="C600" s="189"/>
      <c r="D600" s="189"/>
      <c r="E600" s="195"/>
      <c r="F600" s="189"/>
      <c r="G600" s="189"/>
      <c r="H600" s="189"/>
      <c r="I600" s="189"/>
      <c r="J600" s="189"/>
      <c r="K600" s="189"/>
      <c r="L600" s="189"/>
      <c r="M600" s="189"/>
      <c r="N600" s="189"/>
      <c r="O600" s="189"/>
      <c r="P600" s="189"/>
      <c r="Q600" s="189"/>
      <c r="R600" s="189"/>
      <c r="S600" s="189"/>
      <c r="T600" s="189"/>
      <c r="U600" s="189"/>
      <c r="V600" s="189"/>
      <c r="W600" s="189"/>
      <c r="X600" s="189"/>
      <c r="Y600" s="189"/>
    </row>
    <row r="601" spans="1:25" x14ac:dyDescent="0.25">
      <c r="A601" s="189"/>
      <c r="B601" s="189"/>
      <c r="C601" s="189"/>
      <c r="D601" s="189"/>
      <c r="E601" s="195"/>
      <c r="F601" s="189"/>
      <c r="G601" s="189"/>
      <c r="H601" s="189"/>
      <c r="I601" s="189"/>
      <c r="J601" s="189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</row>
    <row r="602" spans="1:25" x14ac:dyDescent="0.25">
      <c r="A602" s="189"/>
      <c r="B602" s="189"/>
      <c r="C602" s="189"/>
      <c r="D602" s="189"/>
      <c r="E602" s="195"/>
      <c r="F602" s="189"/>
      <c r="G602" s="189"/>
      <c r="H602" s="189"/>
      <c r="I602" s="189"/>
      <c r="J602" s="189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</row>
    <row r="603" spans="1:25" x14ac:dyDescent="0.25">
      <c r="A603" s="189"/>
      <c r="B603" s="189"/>
      <c r="C603" s="189"/>
      <c r="D603" s="189"/>
      <c r="E603" s="195"/>
      <c r="F603" s="189"/>
      <c r="G603" s="189"/>
      <c r="H603" s="189"/>
      <c r="I603" s="189"/>
      <c r="J603" s="189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</row>
    <row r="604" spans="1:25" x14ac:dyDescent="0.25">
      <c r="A604" s="189"/>
      <c r="B604" s="189"/>
      <c r="C604" s="189"/>
      <c r="D604" s="189"/>
      <c r="E604" s="195"/>
      <c r="F604" s="189"/>
      <c r="G604" s="189"/>
      <c r="H604" s="189"/>
      <c r="I604" s="189"/>
      <c r="J604" s="189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</row>
    <row r="605" spans="1:25" x14ac:dyDescent="0.25">
      <c r="A605" s="189"/>
      <c r="B605" s="189"/>
      <c r="C605" s="189"/>
      <c r="D605" s="189"/>
      <c r="E605" s="195"/>
      <c r="F605" s="189"/>
      <c r="G605" s="189"/>
      <c r="H605" s="189"/>
      <c r="I605" s="189"/>
      <c r="J605" s="189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</row>
    <row r="606" spans="1:25" x14ac:dyDescent="0.25">
      <c r="A606" s="189"/>
      <c r="B606" s="189"/>
      <c r="C606" s="189"/>
      <c r="D606" s="189"/>
      <c r="E606" s="195"/>
      <c r="F606" s="189"/>
      <c r="G606" s="189"/>
      <c r="H606" s="189"/>
      <c r="I606" s="189"/>
      <c r="J606" s="189"/>
      <c r="K606" s="189"/>
      <c r="L606" s="189"/>
      <c r="M606" s="189"/>
      <c r="N606" s="189"/>
      <c r="O606" s="189"/>
      <c r="P606" s="189"/>
      <c r="Q606" s="189"/>
      <c r="R606" s="189"/>
      <c r="S606" s="189"/>
      <c r="T606" s="189"/>
      <c r="U606" s="189"/>
      <c r="V606" s="189"/>
      <c r="W606" s="189"/>
      <c r="X606" s="189"/>
      <c r="Y606" s="189"/>
    </row>
    <row r="607" spans="1:25" x14ac:dyDescent="0.25">
      <c r="A607" s="189"/>
      <c r="B607" s="189"/>
      <c r="C607" s="189"/>
      <c r="D607" s="189"/>
      <c r="E607" s="195"/>
      <c r="F607" s="189"/>
      <c r="G607" s="189"/>
      <c r="H607" s="189"/>
      <c r="I607" s="189"/>
      <c r="J607" s="189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</row>
    <row r="608" spans="1:25" x14ac:dyDescent="0.25">
      <c r="A608" s="189"/>
      <c r="B608" s="189"/>
      <c r="C608" s="189"/>
      <c r="D608" s="189"/>
      <c r="E608" s="195"/>
      <c r="F608" s="189"/>
      <c r="G608" s="189"/>
      <c r="H608" s="189"/>
      <c r="I608" s="189"/>
      <c r="J608" s="189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</row>
    <row r="609" spans="1:25" x14ac:dyDescent="0.25">
      <c r="A609" s="189"/>
      <c r="B609" s="189"/>
      <c r="C609" s="189"/>
      <c r="D609" s="189"/>
      <c r="E609" s="195"/>
      <c r="F609" s="189"/>
      <c r="G609" s="189"/>
      <c r="H609" s="189"/>
      <c r="I609" s="189"/>
      <c r="J609" s="189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</row>
    <row r="610" spans="1:25" x14ac:dyDescent="0.25">
      <c r="A610" s="189"/>
      <c r="B610" s="189"/>
      <c r="C610" s="189"/>
      <c r="D610" s="189"/>
      <c r="E610" s="195"/>
      <c r="F610" s="189"/>
      <c r="G610" s="189"/>
      <c r="H610" s="189"/>
      <c r="I610" s="189"/>
      <c r="J610" s="189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</row>
    <row r="611" spans="1:25" x14ac:dyDescent="0.25">
      <c r="A611" s="189"/>
      <c r="B611" s="189"/>
      <c r="C611" s="189"/>
      <c r="D611" s="189"/>
      <c r="E611" s="195"/>
      <c r="F611" s="189"/>
      <c r="G611" s="189"/>
      <c r="H611" s="189"/>
      <c r="I611" s="189"/>
      <c r="J611" s="189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</row>
    <row r="612" spans="1:25" x14ac:dyDescent="0.25">
      <c r="A612" s="189"/>
      <c r="B612" s="189"/>
      <c r="C612" s="189"/>
      <c r="D612" s="189"/>
      <c r="E612" s="195"/>
      <c r="F612" s="189"/>
      <c r="G612" s="189"/>
      <c r="H612" s="189"/>
      <c r="I612" s="189"/>
      <c r="J612" s="189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</row>
    <row r="613" spans="1:25" x14ac:dyDescent="0.25">
      <c r="A613" s="189"/>
      <c r="B613" s="189"/>
      <c r="C613" s="189"/>
      <c r="D613" s="189"/>
      <c r="E613" s="195"/>
      <c r="F613" s="189"/>
      <c r="G613" s="189"/>
      <c r="H613" s="189"/>
      <c r="I613" s="189"/>
      <c r="J613" s="189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</row>
    <row r="614" spans="1:25" x14ac:dyDescent="0.25">
      <c r="A614" s="189"/>
      <c r="B614" s="189"/>
      <c r="C614" s="189"/>
      <c r="D614" s="189"/>
      <c r="E614" s="195"/>
      <c r="F614" s="189"/>
      <c r="G614" s="189"/>
      <c r="H614" s="189"/>
      <c r="I614" s="189"/>
      <c r="J614" s="189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</row>
    <row r="615" spans="1:25" x14ac:dyDescent="0.25">
      <c r="A615" s="189"/>
      <c r="B615" s="189"/>
      <c r="C615" s="189"/>
      <c r="D615" s="189"/>
      <c r="E615" s="195"/>
      <c r="F615" s="189"/>
      <c r="G615" s="189"/>
      <c r="H615" s="189"/>
      <c r="I615" s="189"/>
      <c r="J615" s="189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</row>
    <row r="616" spans="1:25" x14ac:dyDescent="0.25">
      <c r="A616" s="189"/>
      <c r="B616" s="189"/>
      <c r="C616" s="189"/>
      <c r="D616" s="189"/>
      <c r="E616" s="195"/>
      <c r="F616" s="189"/>
      <c r="G616" s="189"/>
      <c r="H616" s="189"/>
      <c r="I616" s="189"/>
      <c r="J616" s="189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</row>
    <row r="617" spans="1:25" x14ac:dyDescent="0.25">
      <c r="A617" s="189"/>
      <c r="B617" s="189"/>
      <c r="C617" s="189"/>
      <c r="D617" s="189"/>
      <c r="E617" s="195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</row>
    <row r="618" spans="1:25" x14ac:dyDescent="0.25">
      <c r="A618" s="189"/>
      <c r="B618" s="189"/>
      <c r="C618" s="189"/>
      <c r="D618" s="189"/>
      <c r="E618" s="195"/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</row>
    <row r="619" spans="1:25" x14ac:dyDescent="0.25">
      <c r="A619" s="189"/>
      <c r="B619" s="189"/>
      <c r="C619" s="189"/>
      <c r="D619" s="189"/>
      <c r="E619" s="195"/>
      <c r="F619" s="189"/>
      <c r="G619" s="189"/>
      <c r="H619" s="189"/>
      <c r="I619" s="189"/>
      <c r="J619" s="189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</row>
    <row r="620" spans="1:25" x14ac:dyDescent="0.25">
      <c r="A620" s="189"/>
      <c r="B620" s="189"/>
      <c r="C620" s="189"/>
      <c r="D620" s="189"/>
      <c r="E620" s="195"/>
      <c r="F620" s="189"/>
      <c r="G620" s="189"/>
      <c r="H620" s="189"/>
      <c r="I620" s="189"/>
      <c r="J620" s="189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  <c r="X620" s="189"/>
      <c r="Y620" s="189"/>
    </row>
    <row r="621" spans="1:25" x14ac:dyDescent="0.25">
      <c r="A621" s="189"/>
      <c r="B621" s="189"/>
      <c r="C621" s="189"/>
      <c r="D621" s="189"/>
      <c r="E621" s="195"/>
      <c r="F621" s="189"/>
      <c r="G621" s="189"/>
      <c r="H621" s="189"/>
      <c r="I621" s="189"/>
      <c r="J621" s="189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</row>
    <row r="622" spans="1:25" x14ac:dyDescent="0.25">
      <c r="A622" s="189"/>
      <c r="B622" s="189"/>
      <c r="C622" s="189"/>
      <c r="D622" s="189"/>
      <c r="E622" s="195"/>
      <c r="F622" s="189"/>
      <c r="G622" s="189"/>
      <c r="H622" s="189"/>
      <c r="I622" s="189"/>
      <c r="J622" s="189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</row>
    <row r="623" spans="1:25" x14ac:dyDescent="0.25">
      <c r="A623" s="189"/>
      <c r="B623" s="189"/>
      <c r="C623" s="189"/>
      <c r="D623" s="189"/>
      <c r="E623" s="195"/>
      <c r="F623" s="189"/>
      <c r="G623" s="189"/>
      <c r="H623" s="189"/>
      <c r="I623" s="189"/>
      <c r="J623" s="189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</row>
    <row r="624" spans="1:25" x14ac:dyDescent="0.25">
      <c r="A624" s="189"/>
      <c r="B624" s="189"/>
      <c r="C624" s="189"/>
      <c r="D624" s="189"/>
      <c r="E624" s="195"/>
      <c r="F624" s="189"/>
      <c r="G624" s="189"/>
      <c r="H624" s="189"/>
      <c r="I624" s="189"/>
      <c r="J624" s="189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</row>
    <row r="625" spans="1:25" x14ac:dyDescent="0.25">
      <c r="A625" s="189"/>
      <c r="B625" s="189"/>
      <c r="C625" s="189"/>
      <c r="D625" s="189"/>
      <c r="E625" s="195"/>
      <c r="F625" s="189"/>
      <c r="G625" s="189"/>
      <c r="H625" s="189"/>
      <c r="I625" s="189"/>
      <c r="J625" s="189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</row>
    <row r="626" spans="1:25" x14ac:dyDescent="0.25">
      <c r="A626" s="189"/>
      <c r="B626" s="189"/>
      <c r="C626" s="189"/>
      <c r="D626" s="189"/>
      <c r="E626" s="195"/>
      <c r="F626" s="189"/>
      <c r="G626" s="189"/>
      <c r="H626" s="189"/>
      <c r="I626" s="189"/>
      <c r="J626" s="189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</row>
    <row r="627" spans="1:25" x14ac:dyDescent="0.25">
      <c r="A627" s="189"/>
      <c r="B627" s="189"/>
      <c r="C627" s="189"/>
      <c r="D627" s="189"/>
      <c r="E627" s="195"/>
      <c r="F627" s="189"/>
      <c r="G627" s="189"/>
      <c r="H627" s="189"/>
      <c r="I627" s="189"/>
      <c r="J627" s="189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</row>
    <row r="628" spans="1:25" x14ac:dyDescent="0.25">
      <c r="A628" s="189"/>
      <c r="B628" s="189"/>
      <c r="C628" s="189"/>
      <c r="D628" s="189"/>
      <c r="E628" s="195"/>
      <c r="F628" s="189"/>
      <c r="G628" s="189"/>
      <c r="H628" s="189"/>
      <c r="I628" s="189"/>
      <c r="J628" s="189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</row>
    <row r="629" spans="1:25" x14ac:dyDescent="0.25">
      <c r="A629" s="189"/>
      <c r="B629" s="189"/>
      <c r="C629" s="189"/>
      <c r="D629" s="189"/>
      <c r="E629" s="195"/>
      <c r="F629" s="189"/>
      <c r="G629" s="189"/>
      <c r="H629" s="189"/>
      <c r="I629" s="189"/>
      <c r="J629" s="189"/>
      <c r="K629" s="189"/>
      <c r="L629" s="189"/>
      <c r="M629" s="189"/>
      <c r="N629" s="189"/>
      <c r="O629" s="189"/>
      <c r="P629" s="189"/>
      <c r="Q629" s="189"/>
      <c r="R629" s="189"/>
      <c r="S629" s="189"/>
      <c r="T629" s="189"/>
      <c r="U629" s="189"/>
      <c r="V629" s="189"/>
      <c r="W629" s="189"/>
      <c r="X629" s="189"/>
      <c r="Y629" s="189"/>
    </row>
    <row r="630" spans="1:25" x14ac:dyDescent="0.25">
      <c r="A630" s="189"/>
      <c r="B630" s="189"/>
      <c r="C630" s="189"/>
      <c r="D630" s="189"/>
      <c r="E630" s="195"/>
      <c r="F630" s="189"/>
      <c r="G630" s="189"/>
      <c r="H630" s="189"/>
      <c r="I630" s="189"/>
      <c r="J630" s="189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</row>
    <row r="631" spans="1:25" x14ac:dyDescent="0.25">
      <c r="A631" s="189"/>
      <c r="B631" s="189"/>
      <c r="C631" s="189"/>
      <c r="D631" s="189"/>
      <c r="E631" s="195"/>
      <c r="F631" s="189"/>
      <c r="G631" s="189"/>
      <c r="H631" s="189"/>
      <c r="I631" s="189"/>
      <c r="J631" s="189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</row>
    <row r="632" spans="1:25" x14ac:dyDescent="0.25">
      <c r="A632" s="189"/>
      <c r="B632" s="189"/>
      <c r="C632" s="189"/>
      <c r="D632" s="189"/>
      <c r="E632" s="195"/>
      <c r="F632" s="189"/>
      <c r="G632" s="189"/>
      <c r="H632" s="189"/>
      <c r="I632" s="189"/>
      <c r="J632" s="189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</row>
    <row r="633" spans="1:25" x14ac:dyDescent="0.25">
      <c r="A633" s="189"/>
      <c r="B633" s="189"/>
      <c r="C633" s="189"/>
      <c r="D633" s="189"/>
      <c r="E633" s="195"/>
      <c r="F633" s="189"/>
      <c r="G633" s="189"/>
      <c r="H633" s="189"/>
      <c r="I633" s="189"/>
      <c r="J633" s="189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</row>
    <row r="634" spans="1:25" x14ac:dyDescent="0.25">
      <c r="A634" s="189"/>
      <c r="B634" s="189"/>
      <c r="C634" s="189"/>
      <c r="D634" s="189"/>
      <c r="E634" s="195"/>
      <c r="F634" s="189"/>
      <c r="G634" s="189"/>
      <c r="H634" s="189"/>
      <c r="I634" s="189"/>
      <c r="J634" s="189"/>
      <c r="K634" s="189"/>
      <c r="L634" s="189"/>
      <c r="M634" s="189"/>
      <c r="N634" s="189"/>
      <c r="O634" s="189"/>
      <c r="P634" s="189"/>
      <c r="Q634" s="189"/>
      <c r="R634" s="189"/>
      <c r="S634" s="189"/>
      <c r="T634" s="189"/>
      <c r="U634" s="189"/>
      <c r="V634" s="189"/>
      <c r="W634" s="189"/>
      <c r="X634" s="189"/>
      <c r="Y634" s="189"/>
    </row>
    <row r="635" spans="1:25" x14ac:dyDescent="0.25">
      <c r="A635" s="189"/>
      <c r="B635" s="189"/>
      <c r="C635" s="189"/>
      <c r="D635" s="189"/>
      <c r="E635" s="195"/>
      <c r="F635" s="189"/>
      <c r="G635" s="189"/>
      <c r="H635" s="189"/>
      <c r="I635" s="189"/>
      <c r="J635" s="189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</row>
    <row r="636" spans="1:25" x14ac:dyDescent="0.25">
      <c r="A636" s="189"/>
      <c r="B636" s="189"/>
      <c r="C636" s="189"/>
      <c r="D636" s="189"/>
      <c r="E636" s="195"/>
      <c r="F636" s="189"/>
      <c r="G636" s="189"/>
      <c r="H636" s="189"/>
      <c r="I636" s="189"/>
      <c r="J636" s="189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</row>
    <row r="637" spans="1:25" x14ac:dyDescent="0.25">
      <c r="A637" s="189"/>
      <c r="B637" s="189"/>
      <c r="C637" s="189"/>
      <c r="D637" s="189"/>
      <c r="E637" s="195"/>
      <c r="F637" s="189"/>
      <c r="G637" s="189"/>
      <c r="H637" s="189"/>
      <c r="I637" s="189"/>
      <c r="J637" s="189"/>
      <c r="K637" s="189"/>
      <c r="L637" s="189"/>
      <c r="M637" s="189"/>
      <c r="N637" s="189"/>
      <c r="O637" s="189"/>
      <c r="P637" s="189"/>
      <c r="Q637" s="189"/>
      <c r="R637" s="189"/>
      <c r="S637" s="189"/>
      <c r="T637" s="189"/>
      <c r="U637" s="189"/>
      <c r="V637" s="189"/>
      <c r="W637" s="189"/>
      <c r="X637" s="189"/>
      <c r="Y637" s="189"/>
    </row>
    <row r="638" spans="1:25" x14ac:dyDescent="0.25">
      <c r="A638" s="189"/>
      <c r="B638" s="189"/>
      <c r="C638" s="189"/>
      <c r="D638" s="189"/>
      <c r="E638" s="195"/>
      <c r="F638" s="189"/>
      <c r="G638" s="189"/>
      <c r="H638" s="189"/>
      <c r="I638" s="189"/>
      <c r="J638" s="189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</row>
    <row r="639" spans="1:25" x14ac:dyDescent="0.25">
      <c r="A639" s="189"/>
      <c r="B639" s="189"/>
      <c r="C639" s="189"/>
      <c r="D639" s="189"/>
      <c r="E639" s="195"/>
      <c r="F639" s="189"/>
      <c r="G639" s="189"/>
      <c r="H639" s="189"/>
      <c r="I639" s="189"/>
      <c r="J639" s="189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</row>
    <row r="640" spans="1:25" x14ac:dyDescent="0.25">
      <c r="A640" s="189"/>
      <c r="B640" s="189"/>
      <c r="C640" s="189"/>
      <c r="D640" s="189"/>
      <c r="E640" s="195"/>
      <c r="F640" s="189"/>
      <c r="G640" s="189"/>
      <c r="H640" s="189"/>
      <c r="I640" s="189"/>
      <c r="J640" s="189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</row>
    <row r="641" spans="1:25" x14ac:dyDescent="0.25">
      <c r="A641" s="189"/>
      <c r="B641" s="189"/>
      <c r="C641" s="189"/>
      <c r="D641" s="189"/>
      <c r="E641" s="195"/>
      <c r="F641" s="189"/>
      <c r="G641" s="189"/>
      <c r="H641" s="189"/>
      <c r="I641" s="189"/>
      <c r="J641" s="189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</row>
    <row r="642" spans="1:25" x14ac:dyDescent="0.25">
      <c r="A642" s="189"/>
      <c r="B642" s="189"/>
      <c r="C642" s="189"/>
      <c r="D642" s="189"/>
      <c r="E642" s="195"/>
      <c r="F642" s="189"/>
      <c r="G642" s="189"/>
      <c r="H642" s="189"/>
      <c r="I642" s="189"/>
      <c r="J642" s="189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</row>
    <row r="643" spans="1:25" x14ac:dyDescent="0.25">
      <c r="A643" s="189"/>
      <c r="B643" s="189"/>
      <c r="C643" s="189"/>
      <c r="D643" s="189"/>
      <c r="E643" s="195"/>
      <c r="F643" s="189"/>
      <c r="G643" s="189"/>
      <c r="H643" s="189"/>
      <c r="I643" s="189"/>
      <c r="J643" s="189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</row>
    <row r="644" spans="1:25" x14ac:dyDescent="0.25">
      <c r="A644" s="189"/>
      <c r="B644" s="189"/>
      <c r="C644" s="189"/>
      <c r="D644" s="189"/>
      <c r="E644" s="195"/>
      <c r="F644" s="189"/>
      <c r="G644" s="189"/>
      <c r="H644" s="189"/>
      <c r="I644" s="189"/>
      <c r="J644" s="189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</row>
    <row r="645" spans="1:25" x14ac:dyDescent="0.25">
      <c r="A645" s="189"/>
      <c r="B645" s="189"/>
      <c r="C645" s="189"/>
      <c r="D645" s="189"/>
      <c r="E645" s="195"/>
      <c r="F645" s="189"/>
      <c r="G645" s="189"/>
      <c r="H645" s="189"/>
      <c r="I645" s="189"/>
      <c r="J645" s="189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</row>
    <row r="646" spans="1:25" x14ac:dyDescent="0.25">
      <c r="A646" s="189"/>
      <c r="B646" s="189"/>
      <c r="C646" s="189"/>
      <c r="D646" s="189"/>
      <c r="E646" s="195"/>
      <c r="F646" s="189"/>
      <c r="G646" s="189"/>
      <c r="H646" s="189"/>
      <c r="I646" s="189"/>
      <c r="J646" s="189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</row>
    <row r="647" spans="1:25" x14ac:dyDescent="0.25">
      <c r="A647" s="189"/>
      <c r="B647" s="189"/>
      <c r="C647" s="189"/>
      <c r="D647" s="189"/>
      <c r="E647" s="195"/>
      <c r="F647" s="189"/>
      <c r="G647" s="189"/>
      <c r="H647" s="189"/>
      <c r="I647" s="189"/>
      <c r="J647" s="189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</row>
    <row r="648" spans="1:25" x14ac:dyDescent="0.25">
      <c r="A648" s="189"/>
      <c r="B648" s="189"/>
      <c r="C648" s="189"/>
      <c r="D648" s="189"/>
      <c r="E648" s="195"/>
      <c r="F648" s="189"/>
      <c r="G648" s="189"/>
      <c r="H648" s="189"/>
      <c r="I648" s="189"/>
      <c r="J648" s="189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</row>
    <row r="649" spans="1:25" x14ac:dyDescent="0.25">
      <c r="A649" s="189"/>
      <c r="B649" s="189"/>
      <c r="C649" s="189"/>
      <c r="D649" s="189"/>
      <c r="E649" s="195"/>
      <c r="F649" s="189"/>
      <c r="G649" s="189"/>
      <c r="H649" s="189"/>
      <c r="I649" s="189"/>
      <c r="J649" s="189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</row>
    <row r="650" spans="1:25" x14ac:dyDescent="0.25">
      <c r="A650" s="189"/>
      <c r="B650" s="189"/>
      <c r="C650" s="189"/>
      <c r="D650" s="189"/>
      <c r="E650" s="195"/>
      <c r="F650" s="189"/>
      <c r="G650" s="189"/>
      <c r="H650" s="189"/>
      <c r="I650" s="189"/>
      <c r="J650" s="189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</row>
    <row r="651" spans="1:25" x14ac:dyDescent="0.25">
      <c r="A651" s="189"/>
      <c r="B651" s="189"/>
      <c r="C651" s="189"/>
      <c r="D651" s="189"/>
      <c r="E651" s="195"/>
      <c r="F651" s="189"/>
      <c r="G651" s="189"/>
      <c r="H651" s="189"/>
      <c r="I651" s="189"/>
      <c r="J651" s="189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</row>
    <row r="652" spans="1:25" x14ac:dyDescent="0.25">
      <c r="A652" s="189"/>
      <c r="B652" s="189"/>
      <c r="C652" s="189"/>
      <c r="D652" s="189"/>
      <c r="E652" s="195"/>
      <c r="F652" s="189"/>
      <c r="G652" s="189"/>
      <c r="H652" s="189"/>
      <c r="I652" s="189"/>
      <c r="J652" s="189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</row>
    <row r="653" spans="1:25" x14ac:dyDescent="0.25">
      <c r="A653" s="189"/>
      <c r="B653" s="189"/>
      <c r="C653" s="189"/>
      <c r="D653" s="189"/>
      <c r="E653" s="195"/>
      <c r="F653" s="189"/>
      <c r="G653" s="189"/>
      <c r="H653" s="189"/>
      <c r="I653" s="189"/>
      <c r="J653" s="189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</row>
    <row r="654" spans="1:25" x14ac:dyDescent="0.25">
      <c r="A654" s="189"/>
      <c r="B654" s="189"/>
      <c r="C654" s="189"/>
      <c r="D654" s="189"/>
      <c r="E654" s="195"/>
      <c r="F654" s="189"/>
      <c r="G654" s="189"/>
      <c r="H654" s="189"/>
      <c r="I654" s="189"/>
      <c r="J654" s="189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</row>
    <row r="655" spans="1:25" x14ac:dyDescent="0.25">
      <c r="A655" s="189"/>
      <c r="B655" s="189"/>
      <c r="C655" s="189"/>
      <c r="D655" s="189"/>
      <c r="E655" s="195"/>
      <c r="F655" s="189"/>
      <c r="G655" s="189"/>
      <c r="H655" s="189"/>
      <c r="I655" s="189"/>
      <c r="J655" s="189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</row>
    <row r="656" spans="1:25" x14ac:dyDescent="0.25">
      <c r="A656" s="189"/>
      <c r="B656" s="189"/>
      <c r="C656" s="189"/>
      <c r="D656" s="189"/>
      <c r="E656" s="195"/>
      <c r="F656" s="189"/>
      <c r="G656" s="189"/>
      <c r="H656" s="189"/>
      <c r="I656" s="189"/>
      <c r="J656" s="189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</row>
    <row r="657" spans="1:25" x14ac:dyDescent="0.25">
      <c r="A657" s="189"/>
      <c r="B657" s="189"/>
      <c r="C657" s="189"/>
      <c r="D657" s="189"/>
      <c r="E657" s="195"/>
      <c r="F657" s="189"/>
      <c r="G657" s="189"/>
      <c r="H657" s="189"/>
      <c r="I657" s="189"/>
      <c r="J657" s="189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</row>
    <row r="658" spans="1:25" x14ac:dyDescent="0.25">
      <c r="A658" s="189"/>
      <c r="B658" s="189"/>
      <c r="C658" s="189"/>
      <c r="D658" s="189"/>
      <c r="E658" s="195"/>
      <c r="F658" s="189"/>
      <c r="G658" s="189"/>
      <c r="H658" s="189"/>
      <c r="I658" s="189"/>
      <c r="J658" s="189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</row>
    <row r="659" spans="1:25" x14ac:dyDescent="0.25">
      <c r="A659" s="189"/>
      <c r="B659" s="189"/>
      <c r="C659" s="189"/>
      <c r="D659" s="189"/>
      <c r="E659" s="195"/>
      <c r="F659" s="189"/>
      <c r="G659" s="189"/>
      <c r="H659" s="189"/>
      <c r="I659" s="189"/>
      <c r="J659" s="189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</row>
    <row r="660" spans="1:25" x14ac:dyDescent="0.25">
      <c r="A660" s="189"/>
      <c r="B660" s="189"/>
      <c r="C660" s="189"/>
      <c r="D660" s="189"/>
      <c r="E660" s="195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  <c r="P660" s="189"/>
      <c r="Q660" s="189"/>
      <c r="R660" s="189"/>
      <c r="S660" s="189"/>
      <c r="T660" s="189"/>
      <c r="U660" s="189"/>
      <c r="V660" s="189"/>
      <c r="W660" s="189"/>
      <c r="X660" s="189"/>
      <c r="Y660" s="189"/>
    </row>
    <row r="661" spans="1:25" x14ac:dyDescent="0.25">
      <c r="A661" s="189"/>
      <c r="B661" s="189"/>
      <c r="C661" s="189"/>
      <c r="D661" s="189"/>
      <c r="E661" s="195"/>
      <c r="F661" s="189"/>
      <c r="G661" s="189"/>
      <c r="H661" s="189"/>
      <c r="I661" s="189"/>
      <c r="J661" s="189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</row>
    <row r="662" spans="1:25" x14ac:dyDescent="0.25">
      <c r="A662" s="189"/>
      <c r="B662" s="189"/>
      <c r="C662" s="189"/>
      <c r="D662" s="189"/>
      <c r="E662" s="195"/>
      <c r="F662" s="189"/>
      <c r="G662" s="189"/>
      <c r="H662" s="189"/>
      <c r="I662" s="189"/>
      <c r="J662" s="189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</row>
    <row r="663" spans="1:25" x14ac:dyDescent="0.25">
      <c r="A663" s="189"/>
      <c r="B663" s="189"/>
      <c r="C663" s="189"/>
      <c r="D663" s="189"/>
      <c r="E663" s="195"/>
      <c r="F663" s="189"/>
      <c r="G663" s="189"/>
      <c r="H663" s="189"/>
      <c r="I663" s="189"/>
      <c r="J663" s="189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</row>
    <row r="664" spans="1:25" x14ac:dyDescent="0.25">
      <c r="A664" s="189"/>
      <c r="B664" s="189"/>
      <c r="C664" s="189"/>
      <c r="D664" s="189"/>
      <c r="E664" s="195"/>
      <c r="F664" s="189"/>
      <c r="G664" s="189"/>
      <c r="H664" s="189"/>
      <c r="I664" s="189"/>
      <c r="J664" s="189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</row>
    <row r="665" spans="1:25" x14ac:dyDescent="0.25">
      <c r="A665" s="189"/>
      <c r="B665" s="189"/>
      <c r="C665" s="189"/>
      <c r="D665" s="189"/>
      <c r="E665" s="195"/>
      <c r="F665" s="189"/>
      <c r="G665" s="189"/>
      <c r="H665" s="189"/>
      <c r="I665" s="189"/>
      <c r="J665" s="189"/>
      <c r="K665" s="189"/>
      <c r="L665" s="189"/>
      <c r="M665" s="189"/>
      <c r="N665" s="189"/>
      <c r="O665" s="189"/>
      <c r="P665" s="189"/>
      <c r="Q665" s="189"/>
      <c r="R665" s="189"/>
      <c r="S665" s="189"/>
      <c r="T665" s="189"/>
      <c r="U665" s="189"/>
      <c r="V665" s="189"/>
      <c r="W665" s="189"/>
      <c r="X665" s="189"/>
      <c r="Y665" s="189"/>
    </row>
    <row r="666" spans="1:25" x14ac:dyDescent="0.25">
      <c r="A666" s="189"/>
      <c r="B666" s="189"/>
      <c r="C666" s="189"/>
      <c r="D666" s="189"/>
      <c r="E666" s="195"/>
      <c r="F666" s="189"/>
      <c r="G666" s="189"/>
      <c r="H666" s="189"/>
      <c r="I666" s="189"/>
      <c r="J666" s="189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</row>
    <row r="667" spans="1:25" x14ac:dyDescent="0.25">
      <c r="A667" s="189"/>
      <c r="B667" s="189"/>
      <c r="C667" s="189"/>
      <c r="D667" s="189"/>
      <c r="E667" s="195"/>
      <c r="F667" s="189"/>
      <c r="G667" s="189"/>
      <c r="H667" s="189"/>
      <c r="I667" s="189"/>
      <c r="J667" s="189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</row>
    <row r="668" spans="1:25" x14ac:dyDescent="0.25">
      <c r="A668" s="189"/>
      <c r="B668" s="189"/>
      <c r="C668" s="189"/>
      <c r="D668" s="189"/>
      <c r="E668" s="195"/>
      <c r="F668" s="189"/>
      <c r="G668" s="189"/>
      <c r="H668" s="189"/>
      <c r="I668" s="189"/>
      <c r="J668" s="189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</row>
    <row r="669" spans="1:25" x14ac:dyDescent="0.25">
      <c r="A669" s="189"/>
      <c r="B669" s="189"/>
      <c r="C669" s="189"/>
      <c r="D669" s="189"/>
      <c r="E669" s="195"/>
      <c r="F669" s="189"/>
      <c r="G669" s="189"/>
      <c r="H669" s="189"/>
      <c r="I669" s="189"/>
      <c r="J669" s="189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</row>
    <row r="670" spans="1:25" x14ac:dyDescent="0.25">
      <c r="A670" s="189"/>
      <c r="B670" s="189"/>
      <c r="C670" s="189"/>
      <c r="D670" s="189"/>
      <c r="E670" s="195"/>
      <c r="F670" s="189"/>
      <c r="G670" s="189"/>
      <c r="H670" s="189"/>
      <c r="I670" s="189"/>
      <c r="J670" s="189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</row>
    <row r="671" spans="1:25" x14ac:dyDescent="0.25">
      <c r="A671" s="189"/>
      <c r="B671" s="189"/>
      <c r="C671" s="189"/>
      <c r="D671" s="189"/>
      <c r="E671" s="195"/>
      <c r="F671" s="189"/>
      <c r="G671" s="189"/>
      <c r="H671" s="189"/>
      <c r="I671" s="189"/>
      <c r="J671" s="189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</row>
    <row r="672" spans="1:25" x14ac:dyDescent="0.25">
      <c r="A672" s="189"/>
      <c r="B672" s="189"/>
      <c r="C672" s="189"/>
      <c r="D672" s="189"/>
      <c r="E672" s="195"/>
      <c r="F672" s="189"/>
      <c r="G672" s="189"/>
      <c r="H672" s="189"/>
      <c r="I672" s="189"/>
      <c r="J672" s="189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</row>
    <row r="673" spans="1:25" x14ac:dyDescent="0.25">
      <c r="A673" s="189"/>
      <c r="B673" s="189"/>
      <c r="C673" s="189"/>
      <c r="D673" s="189"/>
      <c r="E673" s="195"/>
      <c r="F673" s="189"/>
      <c r="G673" s="189"/>
      <c r="H673" s="189"/>
      <c r="I673" s="189"/>
      <c r="J673" s="189"/>
      <c r="K673" s="189"/>
      <c r="L673" s="189"/>
      <c r="M673" s="189"/>
      <c r="N673" s="189"/>
      <c r="O673" s="189"/>
      <c r="P673" s="189"/>
      <c r="Q673" s="189"/>
      <c r="R673" s="189"/>
      <c r="S673" s="189"/>
      <c r="T673" s="189"/>
      <c r="U673" s="189"/>
      <c r="V673" s="189"/>
      <c r="W673" s="189"/>
      <c r="X673" s="189"/>
      <c r="Y673" s="189"/>
    </row>
    <row r="674" spans="1:25" x14ac:dyDescent="0.25">
      <c r="A674" s="189"/>
      <c r="B674" s="189"/>
      <c r="C674" s="189"/>
      <c r="D674" s="189"/>
      <c r="E674" s="195"/>
      <c r="F674" s="189"/>
      <c r="G674" s="189"/>
      <c r="H674" s="189"/>
      <c r="I674" s="189"/>
      <c r="J674" s="189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</row>
    <row r="675" spans="1:25" x14ac:dyDescent="0.25">
      <c r="A675" s="189"/>
      <c r="B675" s="189"/>
      <c r="C675" s="189"/>
      <c r="D675" s="189"/>
      <c r="E675" s="195"/>
      <c r="F675" s="189"/>
      <c r="G675" s="189"/>
      <c r="H675" s="189"/>
      <c r="I675" s="189"/>
      <c r="J675" s="189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</row>
    <row r="676" spans="1:25" x14ac:dyDescent="0.25">
      <c r="A676" s="189"/>
      <c r="B676" s="189"/>
      <c r="C676" s="189"/>
      <c r="D676" s="189"/>
      <c r="E676" s="195"/>
      <c r="F676" s="189"/>
      <c r="G676" s="189"/>
      <c r="H676" s="189"/>
      <c r="I676" s="189"/>
      <c r="J676" s="189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</row>
    <row r="677" spans="1:25" x14ac:dyDescent="0.25">
      <c r="A677" s="189"/>
      <c r="B677" s="189"/>
      <c r="C677" s="189"/>
      <c r="D677" s="189"/>
      <c r="E677" s="195"/>
      <c r="F677" s="189"/>
      <c r="G677" s="189"/>
      <c r="H677" s="189"/>
      <c r="I677" s="189"/>
      <c r="J677" s="189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</row>
    <row r="678" spans="1:25" x14ac:dyDescent="0.25">
      <c r="A678" s="189"/>
      <c r="B678" s="189"/>
      <c r="C678" s="189"/>
      <c r="D678" s="189"/>
      <c r="E678" s="195"/>
      <c r="F678" s="189"/>
      <c r="G678" s="189"/>
      <c r="H678" s="189"/>
      <c r="I678" s="189"/>
      <c r="J678" s="189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</row>
    <row r="679" spans="1:25" x14ac:dyDescent="0.25">
      <c r="A679" s="189"/>
      <c r="B679" s="189"/>
      <c r="C679" s="189"/>
      <c r="D679" s="189"/>
      <c r="E679" s="195"/>
      <c r="F679" s="189"/>
      <c r="G679" s="189"/>
      <c r="H679" s="189"/>
      <c r="I679" s="189"/>
      <c r="J679" s="189"/>
      <c r="K679" s="189"/>
      <c r="L679" s="189"/>
      <c r="M679" s="189"/>
      <c r="N679" s="189"/>
      <c r="O679" s="189"/>
      <c r="P679" s="189"/>
      <c r="Q679" s="189"/>
      <c r="R679" s="189"/>
      <c r="S679" s="189"/>
      <c r="T679" s="189"/>
      <c r="U679" s="189"/>
      <c r="V679" s="189"/>
      <c r="W679" s="189"/>
      <c r="X679" s="189"/>
      <c r="Y679" s="189"/>
    </row>
    <row r="680" spans="1:25" x14ac:dyDescent="0.25">
      <c r="A680" s="189"/>
      <c r="B680" s="189"/>
      <c r="C680" s="189"/>
      <c r="D680" s="189"/>
      <c r="E680" s="195"/>
      <c r="F680" s="189"/>
      <c r="G680" s="189"/>
      <c r="H680" s="189"/>
      <c r="I680" s="189"/>
      <c r="J680" s="189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</row>
    <row r="681" spans="1:25" x14ac:dyDescent="0.25">
      <c r="A681" s="189"/>
      <c r="B681" s="189"/>
      <c r="C681" s="189"/>
      <c r="D681" s="189"/>
      <c r="E681" s="195"/>
      <c r="F681" s="189"/>
      <c r="G681" s="189"/>
      <c r="H681" s="189"/>
      <c r="I681" s="189"/>
      <c r="J681" s="189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</row>
    <row r="682" spans="1:25" x14ac:dyDescent="0.25">
      <c r="A682" s="189"/>
      <c r="B682" s="189"/>
      <c r="C682" s="189"/>
      <c r="D682" s="189"/>
      <c r="E682" s="195"/>
      <c r="F682" s="189"/>
      <c r="G682" s="189"/>
      <c r="H682" s="189"/>
      <c r="I682" s="189"/>
      <c r="J682" s="189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</row>
    <row r="683" spans="1:25" x14ac:dyDescent="0.25">
      <c r="A683" s="189"/>
      <c r="B683" s="189"/>
      <c r="C683" s="189"/>
      <c r="D683" s="189"/>
      <c r="E683" s="195"/>
      <c r="F683" s="189"/>
      <c r="G683" s="189"/>
      <c r="H683" s="189"/>
      <c r="I683" s="189"/>
      <c r="J683" s="189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</row>
    <row r="684" spans="1:25" x14ac:dyDescent="0.25">
      <c r="A684" s="189"/>
      <c r="B684" s="189"/>
      <c r="C684" s="189"/>
      <c r="D684" s="189"/>
      <c r="E684" s="195"/>
      <c r="F684" s="189"/>
      <c r="G684" s="189"/>
      <c r="H684" s="189"/>
      <c r="I684" s="189"/>
      <c r="J684" s="189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</row>
    <row r="685" spans="1:25" x14ac:dyDescent="0.25">
      <c r="A685" s="189"/>
      <c r="B685" s="189"/>
      <c r="C685" s="189"/>
      <c r="D685" s="189"/>
      <c r="E685" s="195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</row>
    <row r="686" spans="1:25" x14ac:dyDescent="0.25">
      <c r="A686" s="189"/>
      <c r="B686" s="189"/>
      <c r="C686" s="189"/>
      <c r="D686" s="189"/>
      <c r="E686" s="195"/>
      <c r="F686" s="189"/>
      <c r="G686" s="189"/>
      <c r="H686" s="189"/>
      <c r="I686" s="189"/>
      <c r="J686" s="189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</row>
    <row r="687" spans="1:25" x14ac:dyDescent="0.25">
      <c r="A687" s="189"/>
      <c r="B687" s="189"/>
      <c r="C687" s="189"/>
      <c r="D687" s="189"/>
      <c r="E687" s="195"/>
      <c r="F687" s="189"/>
      <c r="G687" s="189"/>
      <c r="H687" s="189"/>
      <c r="I687" s="189"/>
      <c r="J687" s="189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</row>
    <row r="688" spans="1:25" x14ac:dyDescent="0.25">
      <c r="A688" s="189"/>
      <c r="B688" s="189"/>
      <c r="C688" s="189"/>
      <c r="D688" s="189"/>
      <c r="E688" s="195"/>
      <c r="F688" s="189"/>
      <c r="G688" s="189"/>
      <c r="H688" s="189"/>
      <c r="I688" s="189"/>
      <c r="J688" s="189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</row>
    <row r="689" spans="1:25" x14ac:dyDescent="0.25">
      <c r="A689" s="189"/>
      <c r="B689" s="189"/>
      <c r="C689" s="189"/>
      <c r="D689" s="189"/>
      <c r="E689" s="195"/>
      <c r="F689" s="189"/>
      <c r="G689" s="189"/>
      <c r="H689" s="189"/>
      <c r="I689" s="189"/>
      <c r="J689" s="189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</row>
    <row r="690" spans="1:25" x14ac:dyDescent="0.25">
      <c r="A690" s="189"/>
      <c r="B690" s="189"/>
      <c r="C690" s="189"/>
      <c r="D690" s="189"/>
      <c r="E690" s="195"/>
      <c r="F690" s="189"/>
      <c r="G690" s="189"/>
      <c r="H690" s="189"/>
      <c r="I690" s="189"/>
      <c r="J690" s="189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</row>
    <row r="691" spans="1:25" x14ac:dyDescent="0.25">
      <c r="A691" s="189"/>
      <c r="B691" s="189"/>
      <c r="C691" s="189"/>
      <c r="D691" s="189"/>
      <c r="E691" s="195"/>
      <c r="F691" s="189"/>
      <c r="G691" s="189"/>
      <c r="H691" s="189"/>
      <c r="I691" s="189"/>
      <c r="J691" s="189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</row>
    <row r="692" spans="1:25" x14ac:dyDescent="0.25">
      <c r="A692" s="189"/>
      <c r="B692" s="189"/>
      <c r="C692" s="189"/>
      <c r="D692" s="189"/>
      <c r="E692" s="195"/>
      <c r="F692" s="189"/>
      <c r="G692" s="189"/>
      <c r="H692" s="189"/>
      <c r="I692" s="189"/>
      <c r="J692" s="189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</row>
    <row r="693" spans="1:25" x14ac:dyDescent="0.25">
      <c r="A693" s="189"/>
      <c r="B693" s="189"/>
      <c r="C693" s="189"/>
      <c r="D693" s="189"/>
      <c r="E693" s="195"/>
      <c r="F693" s="189"/>
      <c r="G693" s="189"/>
      <c r="H693" s="189"/>
      <c r="I693" s="189"/>
      <c r="J693" s="189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</row>
    <row r="694" spans="1:25" x14ac:dyDescent="0.25">
      <c r="A694" s="189"/>
      <c r="B694" s="189"/>
      <c r="C694" s="189"/>
      <c r="D694" s="189"/>
      <c r="E694" s="195"/>
      <c r="F694" s="189"/>
      <c r="G694" s="189"/>
      <c r="H694" s="189"/>
      <c r="I694" s="189"/>
      <c r="J694" s="189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</row>
    <row r="695" spans="1:25" x14ac:dyDescent="0.25">
      <c r="A695" s="189"/>
      <c r="B695" s="189"/>
      <c r="C695" s="189"/>
      <c r="D695" s="189"/>
      <c r="E695" s="195"/>
      <c r="F695" s="189"/>
      <c r="G695" s="189"/>
      <c r="H695" s="189"/>
      <c r="I695" s="189"/>
      <c r="J695" s="189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</row>
    <row r="696" spans="1:25" x14ac:dyDescent="0.25">
      <c r="A696" s="189"/>
      <c r="B696" s="189"/>
      <c r="C696" s="189"/>
      <c r="D696" s="189"/>
      <c r="E696" s="195"/>
      <c r="F696" s="189"/>
      <c r="G696" s="189"/>
      <c r="H696" s="189"/>
      <c r="I696" s="189"/>
      <c r="J696" s="189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</row>
    <row r="697" spans="1:25" x14ac:dyDescent="0.25">
      <c r="A697" s="189"/>
      <c r="B697" s="189"/>
      <c r="C697" s="189"/>
      <c r="D697" s="189"/>
      <c r="E697" s="195"/>
      <c r="F697" s="189"/>
      <c r="G697" s="189"/>
      <c r="H697" s="189"/>
      <c r="I697" s="189"/>
      <c r="J697" s="189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</row>
    <row r="698" spans="1:25" x14ac:dyDescent="0.25">
      <c r="A698" s="189"/>
      <c r="B698" s="189"/>
      <c r="C698" s="189"/>
      <c r="D698" s="189"/>
      <c r="E698" s="195"/>
      <c r="F698" s="189"/>
      <c r="G698" s="189"/>
      <c r="H698" s="189"/>
      <c r="I698" s="189"/>
      <c r="J698" s="189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</row>
    <row r="699" spans="1:25" x14ac:dyDescent="0.25">
      <c r="A699" s="189"/>
      <c r="B699" s="189"/>
      <c r="C699" s="189"/>
      <c r="D699" s="189"/>
      <c r="E699" s="195"/>
      <c r="F699" s="189"/>
      <c r="G699" s="189"/>
      <c r="H699" s="189"/>
      <c r="I699" s="189"/>
      <c r="J699" s="189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</row>
    <row r="700" spans="1:25" x14ac:dyDescent="0.25">
      <c r="A700" s="189"/>
      <c r="B700" s="189"/>
      <c r="C700" s="189"/>
      <c r="D700" s="189"/>
      <c r="E700" s="195"/>
      <c r="F700" s="189"/>
      <c r="G700" s="189"/>
      <c r="H700" s="189"/>
      <c r="I700" s="189"/>
      <c r="J700" s="189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</row>
    <row r="701" spans="1:25" x14ac:dyDescent="0.25">
      <c r="A701" s="189"/>
      <c r="B701" s="189"/>
      <c r="C701" s="189"/>
      <c r="D701" s="189"/>
      <c r="E701" s="195"/>
      <c r="F701" s="189"/>
      <c r="G701" s="189"/>
      <c r="H701" s="189"/>
      <c r="I701" s="189"/>
      <c r="J701" s="189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</row>
    <row r="702" spans="1:25" x14ac:dyDescent="0.25">
      <c r="A702" s="189"/>
      <c r="B702" s="189"/>
      <c r="C702" s="189"/>
      <c r="D702" s="189"/>
      <c r="E702" s="195"/>
      <c r="F702" s="189"/>
      <c r="G702" s="189"/>
      <c r="H702" s="189"/>
      <c r="I702" s="189"/>
      <c r="J702" s="189"/>
      <c r="K702" s="189"/>
      <c r="L702" s="189"/>
      <c r="M702" s="189"/>
      <c r="N702" s="189"/>
      <c r="O702" s="189"/>
      <c r="P702" s="189"/>
      <c r="Q702" s="189"/>
      <c r="R702" s="189"/>
      <c r="S702" s="189"/>
      <c r="T702" s="189"/>
      <c r="U702" s="189"/>
      <c r="V702" s="189"/>
      <c r="W702" s="189"/>
      <c r="X702" s="189"/>
      <c r="Y702" s="189"/>
    </row>
    <row r="703" spans="1:25" x14ac:dyDescent="0.25">
      <c r="A703" s="189"/>
      <c r="B703" s="189"/>
      <c r="C703" s="189"/>
      <c r="D703" s="189"/>
      <c r="E703" s="195"/>
      <c r="F703" s="189"/>
      <c r="G703" s="189"/>
      <c r="H703" s="189"/>
      <c r="I703" s="189"/>
      <c r="J703" s="189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</row>
    <row r="704" spans="1:25" x14ac:dyDescent="0.25">
      <c r="A704" s="189"/>
      <c r="B704" s="189"/>
      <c r="C704" s="189"/>
      <c r="D704" s="189"/>
      <c r="E704" s="195"/>
      <c r="F704" s="189"/>
      <c r="G704" s="189"/>
      <c r="H704" s="189"/>
      <c r="I704" s="189"/>
      <c r="J704" s="189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</row>
    <row r="705" spans="1:25" x14ac:dyDescent="0.25">
      <c r="A705" s="189"/>
      <c r="B705" s="189"/>
      <c r="C705" s="189"/>
      <c r="D705" s="189"/>
      <c r="E705" s="195"/>
      <c r="F705" s="189"/>
      <c r="G705" s="189"/>
      <c r="H705" s="189"/>
      <c r="I705" s="189"/>
      <c r="J705" s="189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</row>
    <row r="706" spans="1:25" x14ac:dyDescent="0.25">
      <c r="A706" s="189"/>
      <c r="B706" s="189"/>
      <c r="C706" s="189"/>
      <c r="D706" s="189"/>
      <c r="E706" s="195"/>
      <c r="F706" s="189"/>
      <c r="G706" s="189"/>
      <c r="H706" s="189"/>
      <c r="I706" s="189"/>
      <c r="J706" s="189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</row>
    <row r="707" spans="1:25" x14ac:dyDescent="0.25">
      <c r="A707" s="189"/>
      <c r="B707" s="189"/>
      <c r="C707" s="189"/>
      <c r="D707" s="189"/>
      <c r="E707" s="195"/>
      <c r="F707" s="189"/>
      <c r="G707" s="189"/>
      <c r="H707" s="189"/>
      <c r="I707" s="189"/>
      <c r="J707" s="189"/>
      <c r="K707" s="189"/>
      <c r="L707" s="189"/>
      <c r="M707" s="189"/>
      <c r="N707" s="189"/>
      <c r="O707" s="189"/>
      <c r="P707" s="189"/>
      <c r="Q707" s="189"/>
      <c r="R707" s="189"/>
      <c r="S707" s="189"/>
      <c r="T707" s="189"/>
      <c r="U707" s="189"/>
      <c r="V707" s="189"/>
      <c r="W707" s="189"/>
      <c r="X707" s="189"/>
      <c r="Y707" s="189"/>
    </row>
    <row r="708" spans="1:25" x14ac:dyDescent="0.25">
      <c r="A708" s="189"/>
      <c r="B708" s="189"/>
      <c r="C708" s="189"/>
      <c r="D708" s="189"/>
      <c r="E708" s="195"/>
      <c r="F708" s="189"/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</row>
    <row r="709" spans="1:25" x14ac:dyDescent="0.25">
      <c r="A709" s="189"/>
      <c r="B709" s="189"/>
      <c r="C709" s="189"/>
      <c r="D709" s="189"/>
      <c r="E709" s="195"/>
      <c r="F709" s="189"/>
      <c r="G709" s="189"/>
      <c r="H709" s="189"/>
      <c r="I709" s="189"/>
      <c r="J709" s="189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</row>
    <row r="710" spans="1:25" x14ac:dyDescent="0.25">
      <c r="A710" s="189"/>
      <c r="B710" s="189"/>
      <c r="C710" s="189"/>
      <c r="D710" s="189"/>
      <c r="E710" s="195"/>
      <c r="F710" s="189"/>
      <c r="G710" s="189"/>
      <c r="H710" s="189"/>
      <c r="I710" s="189"/>
      <c r="J710" s="189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</row>
    <row r="711" spans="1:25" x14ac:dyDescent="0.25">
      <c r="A711" s="189"/>
      <c r="B711" s="189"/>
      <c r="C711" s="189"/>
      <c r="D711" s="189"/>
      <c r="E711" s="195"/>
      <c r="F711" s="189"/>
      <c r="G711" s="189"/>
      <c r="H711" s="189"/>
      <c r="I711" s="189"/>
      <c r="J711" s="189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</row>
    <row r="712" spans="1:25" x14ac:dyDescent="0.25">
      <c r="A712" s="189"/>
      <c r="B712" s="189"/>
      <c r="C712" s="189"/>
      <c r="D712" s="189"/>
      <c r="E712" s="195"/>
      <c r="F712" s="189"/>
      <c r="G712" s="189"/>
      <c r="H712" s="189"/>
      <c r="I712" s="189"/>
      <c r="J712" s="189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</row>
    <row r="713" spans="1:25" x14ac:dyDescent="0.25">
      <c r="A713" s="189"/>
      <c r="B713" s="189"/>
      <c r="C713" s="189"/>
      <c r="D713" s="189"/>
      <c r="E713" s="195"/>
      <c r="F713" s="189"/>
      <c r="G713" s="189"/>
      <c r="H713" s="189"/>
      <c r="I713" s="189"/>
      <c r="J713" s="189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</row>
    <row r="714" spans="1:25" x14ac:dyDescent="0.25">
      <c r="A714" s="189"/>
      <c r="B714" s="189"/>
      <c r="C714" s="189"/>
      <c r="D714" s="189"/>
      <c r="E714" s="195"/>
      <c r="F714" s="189"/>
      <c r="G714" s="189"/>
      <c r="H714" s="189"/>
      <c r="I714" s="189"/>
      <c r="J714" s="189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</row>
    <row r="715" spans="1:25" x14ac:dyDescent="0.25">
      <c r="A715" s="189"/>
      <c r="B715" s="189"/>
      <c r="C715" s="189"/>
      <c r="D715" s="189"/>
      <c r="E715" s="195"/>
      <c r="F715" s="189"/>
      <c r="G715" s="189"/>
      <c r="H715" s="189"/>
      <c r="I715" s="189"/>
      <c r="J715" s="189"/>
      <c r="K715" s="189"/>
      <c r="L715" s="189"/>
      <c r="M715" s="189"/>
      <c r="N715" s="189"/>
      <c r="O715" s="189"/>
      <c r="P715" s="189"/>
      <c r="Q715" s="189"/>
      <c r="R715" s="189"/>
      <c r="S715" s="189"/>
      <c r="T715" s="189"/>
      <c r="U715" s="189"/>
      <c r="V715" s="189"/>
      <c r="W715" s="189"/>
      <c r="X715" s="189"/>
      <c r="Y715" s="189"/>
    </row>
    <row r="716" spans="1:25" x14ac:dyDescent="0.25">
      <c r="A716" s="189"/>
      <c r="B716" s="189"/>
      <c r="C716" s="189"/>
      <c r="D716" s="189"/>
      <c r="E716" s="195"/>
      <c r="F716" s="189"/>
      <c r="G716" s="189"/>
      <c r="H716" s="189"/>
      <c r="I716" s="189"/>
      <c r="J716" s="189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</row>
    <row r="717" spans="1:25" x14ac:dyDescent="0.25">
      <c r="A717" s="189"/>
      <c r="B717" s="189"/>
      <c r="C717" s="189"/>
      <c r="D717" s="189"/>
      <c r="E717" s="195"/>
      <c r="F717" s="189"/>
      <c r="G717" s="189"/>
      <c r="H717" s="189"/>
      <c r="I717" s="189"/>
      <c r="J717" s="189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</row>
    <row r="718" spans="1:25" x14ac:dyDescent="0.25">
      <c r="A718" s="189"/>
      <c r="B718" s="189"/>
      <c r="C718" s="189"/>
      <c r="D718" s="189"/>
      <c r="E718" s="195"/>
      <c r="F718" s="189"/>
      <c r="G718" s="189"/>
      <c r="H718" s="189"/>
      <c r="I718" s="189"/>
      <c r="J718" s="189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</row>
    <row r="719" spans="1:25" x14ac:dyDescent="0.25">
      <c r="A719" s="189"/>
      <c r="B719" s="189"/>
      <c r="C719" s="189"/>
      <c r="D719" s="189"/>
      <c r="E719" s="195"/>
      <c r="F719" s="189"/>
      <c r="G719" s="189"/>
      <c r="H719" s="189"/>
      <c r="I719" s="189"/>
      <c r="J719" s="189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</row>
    <row r="720" spans="1:25" x14ac:dyDescent="0.25">
      <c r="A720" s="189"/>
      <c r="B720" s="189"/>
      <c r="C720" s="189"/>
      <c r="D720" s="189"/>
      <c r="E720" s="195"/>
      <c r="F720" s="189"/>
      <c r="G720" s="189"/>
      <c r="H720" s="189"/>
      <c r="I720" s="189"/>
      <c r="J720" s="189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</row>
    <row r="721" spans="1:25" x14ac:dyDescent="0.25">
      <c r="A721" s="189"/>
      <c r="B721" s="189"/>
      <c r="C721" s="189"/>
      <c r="D721" s="189"/>
      <c r="E721" s="195"/>
      <c r="F721" s="189"/>
      <c r="G721" s="189"/>
      <c r="H721" s="189"/>
      <c r="I721" s="189"/>
      <c r="J721" s="189"/>
      <c r="K721" s="189"/>
      <c r="L721" s="189"/>
      <c r="M721" s="189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  <c r="X721" s="189"/>
      <c r="Y721" s="189"/>
    </row>
    <row r="722" spans="1:25" x14ac:dyDescent="0.25">
      <c r="A722" s="189"/>
      <c r="B722" s="189"/>
      <c r="C722" s="189"/>
      <c r="D722" s="189"/>
      <c r="E722" s="195"/>
      <c r="F722" s="189"/>
      <c r="G722" s="189"/>
      <c r="H722" s="189"/>
      <c r="I722" s="189"/>
      <c r="J722" s="189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</row>
    <row r="723" spans="1:25" x14ac:dyDescent="0.25">
      <c r="A723" s="189"/>
      <c r="B723" s="189"/>
      <c r="C723" s="189"/>
      <c r="D723" s="189"/>
      <c r="E723" s="195"/>
      <c r="F723" s="189"/>
      <c r="G723" s="189"/>
      <c r="H723" s="189"/>
      <c r="I723" s="189"/>
      <c r="J723" s="189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</row>
    <row r="724" spans="1:25" x14ac:dyDescent="0.25">
      <c r="A724" s="189"/>
      <c r="B724" s="189"/>
      <c r="C724" s="189"/>
      <c r="D724" s="189"/>
      <c r="E724" s="195"/>
      <c r="F724" s="189"/>
      <c r="G724" s="189"/>
      <c r="H724" s="189"/>
      <c r="I724" s="189"/>
      <c r="J724" s="189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</row>
    <row r="725" spans="1:25" x14ac:dyDescent="0.25">
      <c r="A725" s="189"/>
      <c r="B725" s="189"/>
      <c r="C725" s="189"/>
      <c r="D725" s="189"/>
      <c r="E725" s="195"/>
      <c r="F725" s="189"/>
      <c r="G725" s="189"/>
      <c r="H725" s="189"/>
      <c r="I725" s="189"/>
      <c r="J725" s="189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</row>
    <row r="726" spans="1:25" x14ac:dyDescent="0.25">
      <c r="A726" s="189"/>
      <c r="B726" s="189"/>
      <c r="C726" s="189"/>
      <c r="D726" s="189"/>
      <c r="E726" s="195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</row>
    <row r="727" spans="1:25" x14ac:dyDescent="0.25">
      <c r="A727" s="189"/>
      <c r="B727" s="189"/>
      <c r="C727" s="189"/>
      <c r="D727" s="189"/>
      <c r="E727" s="195"/>
      <c r="F727" s="189"/>
      <c r="G727" s="189"/>
      <c r="H727" s="189"/>
      <c r="I727" s="189"/>
      <c r="J727" s="189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</row>
    <row r="728" spans="1:25" x14ac:dyDescent="0.25">
      <c r="A728" s="189"/>
      <c r="B728" s="189"/>
      <c r="C728" s="189"/>
      <c r="D728" s="189"/>
      <c r="E728" s="195"/>
      <c r="F728" s="189"/>
      <c r="G728" s="189"/>
      <c r="H728" s="189"/>
      <c r="I728" s="189"/>
      <c r="J728" s="189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</row>
    <row r="729" spans="1:25" x14ac:dyDescent="0.25">
      <c r="A729" s="189"/>
      <c r="B729" s="189"/>
      <c r="C729" s="189"/>
      <c r="D729" s="189"/>
      <c r="E729" s="195"/>
      <c r="F729" s="189"/>
      <c r="G729" s="189"/>
      <c r="H729" s="189"/>
      <c r="I729" s="189"/>
      <c r="J729" s="189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</row>
    <row r="730" spans="1:25" x14ac:dyDescent="0.25">
      <c r="A730" s="189"/>
      <c r="B730" s="189"/>
      <c r="C730" s="189"/>
      <c r="D730" s="189"/>
      <c r="E730" s="195"/>
      <c r="F730" s="189"/>
      <c r="G730" s="189"/>
      <c r="H730" s="189"/>
      <c r="I730" s="189"/>
      <c r="J730" s="189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</row>
    <row r="731" spans="1:25" x14ac:dyDescent="0.25">
      <c r="A731" s="189"/>
      <c r="B731" s="189"/>
      <c r="C731" s="189"/>
      <c r="D731" s="189"/>
      <c r="E731" s="195"/>
      <c r="F731" s="189"/>
      <c r="G731" s="189"/>
      <c r="H731" s="189"/>
      <c r="I731" s="189"/>
      <c r="J731" s="189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</row>
    <row r="732" spans="1:25" x14ac:dyDescent="0.25">
      <c r="A732" s="189"/>
      <c r="B732" s="189"/>
      <c r="C732" s="189"/>
      <c r="D732" s="189"/>
      <c r="E732" s="195"/>
      <c r="F732" s="189"/>
      <c r="G732" s="189"/>
      <c r="H732" s="189"/>
      <c r="I732" s="189"/>
      <c r="J732" s="189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</row>
    <row r="733" spans="1:25" x14ac:dyDescent="0.25">
      <c r="A733" s="189"/>
      <c r="B733" s="189"/>
      <c r="C733" s="189"/>
      <c r="D733" s="189"/>
      <c r="E733" s="195"/>
      <c r="F733" s="189"/>
      <c r="G733" s="189"/>
      <c r="H733" s="189"/>
      <c r="I733" s="189"/>
      <c r="J733" s="189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</row>
    <row r="734" spans="1:25" x14ac:dyDescent="0.25">
      <c r="A734" s="189"/>
      <c r="B734" s="189"/>
      <c r="C734" s="189"/>
      <c r="D734" s="189"/>
      <c r="E734" s="195"/>
      <c r="F734" s="189"/>
      <c r="G734" s="189"/>
      <c r="H734" s="189"/>
      <c r="I734" s="189"/>
      <c r="J734" s="189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</row>
    <row r="735" spans="1:25" x14ac:dyDescent="0.25">
      <c r="A735" s="189"/>
      <c r="B735" s="189"/>
      <c r="C735" s="189"/>
      <c r="D735" s="189"/>
      <c r="E735" s="195"/>
      <c r="F735" s="189"/>
      <c r="G735" s="189"/>
      <c r="H735" s="189"/>
      <c r="I735" s="189"/>
      <c r="J735" s="189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  <c r="X735" s="189"/>
      <c r="Y735" s="189"/>
    </row>
    <row r="736" spans="1:25" x14ac:dyDescent="0.25">
      <c r="A736" s="189"/>
      <c r="B736" s="189"/>
      <c r="C736" s="189"/>
      <c r="D736" s="189"/>
      <c r="E736" s="195"/>
      <c r="F736" s="189"/>
      <c r="G736" s="189"/>
      <c r="H736" s="189"/>
      <c r="I736" s="189"/>
      <c r="J736" s="189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</row>
    <row r="737" spans="1:25" x14ac:dyDescent="0.25">
      <c r="A737" s="189"/>
      <c r="B737" s="189"/>
      <c r="C737" s="189"/>
      <c r="D737" s="189"/>
      <c r="E737" s="195"/>
      <c r="F737" s="189"/>
      <c r="G737" s="189"/>
      <c r="H737" s="189"/>
      <c r="I737" s="189"/>
      <c r="J737" s="189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</row>
    <row r="738" spans="1:25" x14ac:dyDescent="0.25">
      <c r="A738" s="189"/>
      <c r="B738" s="189"/>
      <c r="C738" s="189"/>
      <c r="D738" s="189"/>
      <c r="E738" s="195"/>
      <c r="F738" s="189"/>
      <c r="G738" s="189"/>
      <c r="H738" s="189"/>
      <c r="I738" s="189"/>
      <c r="J738" s="189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</row>
    <row r="739" spans="1:25" x14ac:dyDescent="0.25">
      <c r="A739" s="189"/>
      <c r="B739" s="189"/>
      <c r="C739" s="189"/>
      <c r="D739" s="189"/>
      <c r="E739" s="195"/>
      <c r="F739" s="189"/>
      <c r="G739" s="189"/>
      <c r="H739" s="189"/>
      <c r="I739" s="189"/>
      <c r="J739" s="189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</row>
    <row r="740" spans="1:25" x14ac:dyDescent="0.25">
      <c r="A740" s="189"/>
      <c r="B740" s="189"/>
      <c r="C740" s="189"/>
      <c r="D740" s="189"/>
      <c r="E740" s="195"/>
      <c r="F740" s="189"/>
      <c r="G740" s="189"/>
      <c r="H740" s="189"/>
      <c r="I740" s="189"/>
      <c r="J740" s="189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</row>
    <row r="741" spans="1:25" x14ac:dyDescent="0.25">
      <c r="A741" s="189"/>
      <c r="B741" s="189"/>
      <c r="C741" s="189"/>
      <c r="D741" s="189"/>
      <c r="E741" s="195"/>
      <c r="F741" s="189"/>
      <c r="G741" s="189"/>
      <c r="H741" s="189"/>
      <c r="I741" s="189"/>
      <c r="J741" s="189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</row>
    <row r="742" spans="1:25" x14ac:dyDescent="0.25">
      <c r="A742" s="189"/>
      <c r="B742" s="189"/>
      <c r="C742" s="189"/>
      <c r="D742" s="189"/>
      <c r="E742" s="195"/>
      <c r="F742" s="189"/>
      <c r="G742" s="189"/>
      <c r="H742" s="189"/>
      <c r="I742" s="189"/>
      <c r="J742" s="189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</row>
    <row r="743" spans="1:25" x14ac:dyDescent="0.25">
      <c r="A743" s="189"/>
      <c r="B743" s="189"/>
      <c r="C743" s="189"/>
      <c r="D743" s="189"/>
      <c r="E743" s="195"/>
      <c r="F743" s="189"/>
      <c r="G743" s="189"/>
      <c r="H743" s="189"/>
      <c r="I743" s="189"/>
      <c r="J743" s="189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  <c r="X743" s="189"/>
      <c r="Y743" s="189"/>
    </row>
    <row r="744" spans="1:25" x14ac:dyDescent="0.25">
      <c r="A744" s="189"/>
      <c r="B744" s="189"/>
      <c r="C744" s="189"/>
      <c r="D744" s="189"/>
      <c r="E744" s="195"/>
      <c r="F744" s="189"/>
      <c r="G744" s="189"/>
      <c r="H744" s="189"/>
      <c r="I744" s="189"/>
      <c r="J744" s="189"/>
      <c r="K744" s="189"/>
      <c r="L744" s="189"/>
      <c r="M744" s="189"/>
      <c r="N744" s="189"/>
      <c r="O744" s="189"/>
      <c r="P744" s="189"/>
      <c r="Q744" s="189"/>
      <c r="R744" s="189"/>
      <c r="S744" s="189"/>
      <c r="T744" s="189"/>
      <c r="U744" s="189"/>
      <c r="V744" s="189"/>
      <c r="W744" s="189"/>
      <c r="X744" s="189"/>
      <c r="Y744" s="189"/>
    </row>
    <row r="745" spans="1:25" x14ac:dyDescent="0.25">
      <c r="A745" s="189"/>
      <c r="B745" s="189"/>
      <c r="C745" s="189"/>
      <c r="D745" s="189"/>
      <c r="E745" s="195"/>
      <c r="F745" s="189"/>
      <c r="G745" s="189"/>
      <c r="H745" s="189"/>
      <c r="I745" s="189"/>
      <c r="J745" s="189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</row>
    <row r="746" spans="1:25" x14ac:dyDescent="0.25">
      <c r="A746" s="189"/>
      <c r="B746" s="189"/>
      <c r="C746" s="189"/>
      <c r="D746" s="189"/>
      <c r="E746" s="195"/>
      <c r="F746" s="189"/>
      <c r="G746" s="189"/>
      <c r="H746" s="189"/>
      <c r="I746" s="189"/>
      <c r="J746" s="189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</row>
    <row r="747" spans="1:25" x14ac:dyDescent="0.25">
      <c r="A747" s="189"/>
      <c r="B747" s="189"/>
      <c r="C747" s="189"/>
      <c r="D747" s="189"/>
      <c r="E747" s="195"/>
      <c r="F747" s="189"/>
      <c r="G747" s="189"/>
      <c r="H747" s="189"/>
      <c r="I747" s="189"/>
      <c r="J747" s="189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</row>
    <row r="748" spans="1:25" x14ac:dyDescent="0.25">
      <c r="A748" s="189"/>
      <c r="B748" s="189"/>
      <c r="C748" s="189"/>
      <c r="D748" s="189"/>
      <c r="E748" s="195"/>
      <c r="F748" s="189"/>
      <c r="G748" s="189"/>
      <c r="H748" s="189"/>
      <c r="I748" s="189"/>
      <c r="J748" s="189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</row>
    <row r="749" spans="1:25" x14ac:dyDescent="0.25">
      <c r="A749" s="189"/>
      <c r="B749" s="189"/>
      <c r="C749" s="189"/>
      <c r="D749" s="189"/>
      <c r="E749" s="195"/>
      <c r="F749" s="189"/>
      <c r="G749" s="189"/>
      <c r="H749" s="189"/>
      <c r="I749" s="189"/>
      <c r="J749" s="189"/>
      <c r="K749" s="189"/>
      <c r="L749" s="189"/>
      <c r="M749" s="189"/>
      <c r="N749" s="189"/>
      <c r="O749" s="189"/>
      <c r="P749" s="189"/>
      <c r="Q749" s="189"/>
      <c r="R749" s="189"/>
      <c r="S749" s="189"/>
      <c r="T749" s="189"/>
      <c r="U749" s="189"/>
      <c r="V749" s="189"/>
      <c r="W749" s="189"/>
      <c r="X749" s="189"/>
      <c r="Y749" s="189"/>
    </row>
    <row r="750" spans="1:25" x14ac:dyDescent="0.25">
      <c r="A750" s="189"/>
      <c r="B750" s="189"/>
      <c r="C750" s="189"/>
      <c r="D750" s="189"/>
      <c r="E750" s="195"/>
      <c r="F750" s="189"/>
      <c r="G750" s="189"/>
      <c r="H750" s="189"/>
      <c r="I750" s="189"/>
      <c r="J750" s="189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</row>
    <row r="751" spans="1:25" x14ac:dyDescent="0.25">
      <c r="A751" s="189"/>
      <c r="B751" s="189"/>
      <c r="C751" s="189"/>
      <c r="D751" s="189"/>
      <c r="E751" s="195"/>
      <c r="F751" s="189"/>
      <c r="G751" s="189"/>
      <c r="H751" s="189"/>
      <c r="I751" s="189"/>
      <c r="J751" s="189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</row>
    <row r="752" spans="1:25" x14ac:dyDescent="0.25">
      <c r="A752" s="189"/>
      <c r="B752" s="189"/>
      <c r="C752" s="189"/>
      <c r="D752" s="189"/>
      <c r="E752" s="195"/>
      <c r="F752" s="189"/>
      <c r="G752" s="189"/>
      <c r="H752" s="189"/>
      <c r="I752" s="189"/>
      <c r="J752" s="189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</row>
    <row r="753" spans="1:25" x14ac:dyDescent="0.25">
      <c r="A753" s="189"/>
      <c r="B753" s="189"/>
      <c r="C753" s="189"/>
      <c r="D753" s="189"/>
      <c r="E753" s="195"/>
      <c r="F753" s="189"/>
      <c r="G753" s="189"/>
      <c r="H753" s="189"/>
      <c r="I753" s="189"/>
      <c r="J753" s="189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</row>
    <row r="754" spans="1:25" x14ac:dyDescent="0.25">
      <c r="A754" s="189"/>
      <c r="B754" s="189"/>
      <c r="C754" s="189"/>
      <c r="D754" s="189"/>
      <c r="E754" s="195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</row>
    <row r="755" spans="1:25" x14ac:dyDescent="0.25">
      <c r="A755" s="189"/>
      <c r="B755" s="189"/>
      <c r="C755" s="189"/>
      <c r="D755" s="189"/>
      <c r="E755" s="195"/>
      <c r="F755" s="189"/>
      <c r="G755" s="189"/>
      <c r="H755" s="189"/>
      <c r="I755" s="189"/>
      <c r="J755" s="189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</row>
    <row r="756" spans="1:25" x14ac:dyDescent="0.25">
      <c r="A756" s="189"/>
      <c r="B756" s="189"/>
      <c r="C756" s="189"/>
      <c r="D756" s="189"/>
      <c r="E756" s="195"/>
      <c r="F756" s="189"/>
      <c r="G756" s="189"/>
      <c r="H756" s="189"/>
      <c r="I756" s="189"/>
      <c r="J756" s="189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</row>
    <row r="757" spans="1:25" x14ac:dyDescent="0.25">
      <c r="A757" s="189"/>
      <c r="B757" s="189"/>
      <c r="C757" s="189"/>
      <c r="D757" s="189"/>
      <c r="E757" s="195"/>
      <c r="F757" s="189"/>
      <c r="G757" s="189"/>
      <c r="H757" s="189"/>
      <c r="I757" s="189"/>
      <c r="J757" s="189"/>
      <c r="K757" s="189"/>
      <c r="L757" s="189"/>
      <c r="M757" s="189"/>
      <c r="N757" s="189"/>
      <c r="O757" s="189"/>
      <c r="P757" s="189"/>
      <c r="Q757" s="189"/>
      <c r="R757" s="189"/>
      <c r="S757" s="189"/>
      <c r="T757" s="189"/>
      <c r="U757" s="189"/>
      <c r="V757" s="189"/>
      <c r="W757" s="189"/>
      <c r="X757" s="189"/>
      <c r="Y757" s="189"/>
    </row>
    <row r="758" spans="1:25" x14ac:dyDescent="0.25">
      <c r="A758" s="189"/>
      <c r="B758" s="189"/>
      <c r="C758" s="189"/>
      <c r="D758" s="189"/>
      <c r="E758" s="195"/>
      <c r="F758" s="189"/>
      <c r="G758" s="189"/>
      <c r="H758" s="189"/>
      <c r="I758" s="189"/>
      <c r="J758" s="189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</row>
    <row r="759" spans="1:25" x14ac:dyDescent="0.25">
      <c r="A759" s="189"/>
      <c r="B759" s="189"/>
      <c r="C759" s="189"/>
      <c r="D759" s="189"/>
      <c r="E759" s="195"/>
      <c r="F759" s="189"/>
      <c r="G759" s="189"/>
      <c r="H759" s="189"/>
      <c r="I759" s="189"/>
      <c r="J759" s="189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</row>
    <row r="760" spans="1:25" x14ac:dyDescent="0.25">
      <c r="A760" s="189"/>
      <c r="B760" s="189"/>
      <c r="C760" s="189"/>
      <c r="D760" s="189"/>
      <c r="E760" s="195"/>
      <c r="F760" s="189"/>
      <c r="G760" s="189"/>
      <c r="H760" s="189"/>
      <c r="I760" s="189"/>
      <c r="J760" s="189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</row>
    <row r="761" spans="1:25" x14ac:dyDescent="0.25">
      <c r="A761" s="189"/>
      <c r="B761" s="189"/>
      <c r="C761" s="189"/>
      <c r="D761" s="189"/>
      <c r="E761" s="195"/>
      <c r="F761" s="189"/>
      <c r="G761" s="189"/>
      <c r="H761" s="189"/>
      <c r="I761" s="189"/>
      <c r="J761" s="189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</row>
    <row r="762" spans="1:25" x14ac:dyDescent="0.25">
      <c r="A762" s="189"/>
      <c r="B762" s="189"/>
      <c r="C762" s="189"/>
      <c r="D762" s="189"/>
      <c r="E762" s="195"/>
      <c r="F762" s="189"/>
      <c r="G762" s="189"/>
      <c r="H762" s="189"/>
      <c r="I762" s="189"/>
      <c r="J762" s="189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</row>
    <row r="763" spans="1:25" x14ac:dyDescent="0.25">
      <c r="A763" s="189"/>
      <c r="B763" s="189"/>
      <c r="C763" s="189"/>
      <c r="D763" s="189"/>
      <c r="E763" s="195"/>
      <c r="F763" s="189"/>
      <c r="G763" s="189"/>
      <c r="H763" s="189"/>
      <c r="I763" s="189"/>
      <c r="J763" s="189"/>
      <c r="K763" s="189"/>
      <c r="L763" s="189"/>
      <c r="M763" s="189"/>
      <c r="N763" s="189"/>
      <c r="O763" s="189"/>
      <c r="P763" s="189"/>
      <c r="Q763" s="189"/>
      <c r="R763" s="189"/>
      <c r="S763" s="189"/>
      <c r="T763" s="189"/>
      <c r="U763" s="189"/>
      <c r="V763" s="189"/>
      <c r="W763" s="189"/>
      <c r="X763" s="189"/>
      <c r="Y763" s="189"/>
    </row>
    <row r="764" spans="1:25" x14ac:dyDescent="0.25">
      <c r="A764" s="189"/>
      <c r="B764" s="189"/>
      <c r="C764" s="189"/>
      <c r="D764" s="189"/>
      <c r="E764" s="195"/>
      <c r="F764" s="189"/>
      <c r="G764" s="189"/>
      <c r="H764" s="189"/>
      <c r="I764" s="189"/>
      <c r="J764" s="189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</row>
    <row r="765" spans="1:25" x14ac:dyDescent="0.25">
      <c r="A765" s="189"/>
      <c r="B765" s="189"/>
      <c r="C765" s="189"/>
      <c r="D765" s="189"/>
      <c r="E765" s="195"/>
      <c r="F765" s="189"/>
      <c r="G765" s="189"/>
      <c r="H765" s="189"/>
      <c r="I765" s="189"/>
      <c r="J765" s="189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</row>
    <row r="766" spans="1:25" x14ac:dyDescent="0.25">
      <c r="A766" s="189"/>
      <c r="B766" s="189"/>
      <c r="C766" s="189"/>
      <c r="D766" s="189"/>
      <c r="E766" s="195"/>
      <c r="F766" s="189"/>
      <c r="G766" s="189"/>
      <c r="H766" s="189"/>
      <c r="I766" s="189"/>
      <c r="J766" s="189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</row>
    <row r="767" spans="1:25" x14ac:dyDescent="0.25">
      <c r="A767" s="189"/>
      <c r="B767" s="189"/>
      <c r="C767" s="189"/>
      <c r="D767" s="189"/>
      <c r="E767" s="195"/>
      <c r="F767" s="189"/>
      <c r="G767" s="189"/>
      <c r="H767" s="189"/>
      <c r="I767" s="189"/>
      <c r="J767" s="189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</row>
    <row r="768" spans="1:25" x14ac:dyDescent="0.25">
      <c r="A768" s="189"/>
      <c r="B768" s="189"/>
      <c r="C768" s="189"/>
      <c r="D768" s="189"/>
      <c r="E768" s="195"/>
      <c r="F768" s="189"/>
      <c r="G768" s="189"/>
      <c r="H768" s="189"/>
      <c r="I768" s="189"/>
      <c r="J768" s="189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</row>
    <row r="769" spans="1:25" x14ac:dyDescent="0.25">
      <c r="A769" s="189"/>
      <c r="B769" s="189"/>
      <c r="C769" s="189"/>
      <c r="D769" s="189"/>
      <c r="E769" s="195"/>
      <c r="F769" s="189"/>
      <c r="G769" s="189"/>
      <c r="H769" s="189"/>
      <c r="I769" s="189"/>
      <c r="J769" s="189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</row>
    <row r="770" spans="1:25" x14ac:dyDescent="0.25">
      <c r="A770" s="189"/>
      <c r="B770" s="189"/>
      <c r="C770" s="189"/>
      <c r="D770" s="189"/>
      <c r="E770" s="195"/>
      <c r="F770" s="189"/>
      <c r="G770" s="189"/>
      <c r="H770" s="189"/>
      <c r="I770" s="189"/>
      <c r="J770" s="189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</row>
    <row r="771" spans="1:25" x14ac:dyDescent="0.25">
      <c r="A771" s="189"/>
      <c r="B771" s="189"/>
      <c r="C771" s="189"/>
      <c r="D771" s="189"/>
      <c r="E771" s="195"/>
      <c r="F771" s="189"/>
      <c r="G771" s="189"/>
      <c r="H771" s="189"/>
      <c r="I771" s="189"/>
      <c r="J771" s="189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</row>
    <row r="772" spans="1:25" x14ac:dyDescent="0.25">
      <c r="A772" s="189"/>
      <c r="B772" s="189"/>
      <c r="C772" s="189"/>
      <c r="D772" s="189"/>
      <c r="E772" s="195"/>
      <c r="F772" s="189"/>
      <c r="G772" s="189"/>
      <c r="H772" s="189"/>
      <c r="I772" s="189"/>
      <c r="J772" s="189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</row>
    <row r="773" spans="1:25" x14ac:dyDescent="0.25">
      <c r="A773" s="189"/>
      <c r="B773" s="189"/>
      <c r="C773" s="189"/>
      <c r="D773" s="189"/>
      <c r="E773" s="195"/>
      <c r="F773" s="189"/>
      <c r="G773" s="189"/>
      <c r="H773" s="189"/>
      <c r="I773" s="189"/>
      <c r="J773" s="189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</row>
    <row r="774" spans="1:25" x14ac:dyDescent="0.25">
      <c r="A774" s="189"/>
      <c r="B774" s="189"/>
      <c r="C774" s="189"/>
      <c r="D774" s="189"/>
      <c r="E774" s="195"/>
      <c r="F774" s="189"/>
      <c r="G774" s="189"/>
      <c r="H774" s="189"/>
      <c r="I774" s="189"/>
      <c r="J774" s="189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</row>
    <row r="775" spans="1:25" x14ac:dyDescent="0.25">
      <c r="A775" s="189"/>
      <c r="B775" s="189"/>
      <c r="C775" s="189"/>
      <c r="D775" s="189"/>
      <c r="E775" s="195"/>
      <c r="F775" s="189"/>
      <c r="G775" s="189"/>
      <c r="H775" s="189"/>
      <c r="I775" s="189"/>
      <c r="J775" s="189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</row>
    <row r="776" spans="1:25" x14ac:dyDescent="0.25">
      <c r="A776" s="189"/>
      <c r="B776" s="189"/>
      <c r="C776" s="189"/>
      <c r="D776" s="189"/>
      <c r="E776" s="195"/>
      <c r="F776" s="189"/>
      <c r="G776" s="189"/>
      <c r="H776" s="189"/>
      <c r="I776" s="189"/>
      <c r="J776" s="189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</row>
    <row r="777" spans="1:25" x14ac:dyDescent="0.25">
      <c r="A777" s="189"/>
      <c r="B777" s="189"/>
      <c r="C777" s="189"/>
      <c r="D777" s="189"/>
      <c r="E777" s="195"/>
      <c r="F777" s="189"/>
      <c r="G777" s="189"/>
      <c r="H777" s="189"/>
      <c r="I777" s="189"/>
      <c r="J777" s="189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  <c r="X777" s="189"/>
      <c r="Y777" s="189"/>
    </row>
    <row r="778" spans="1:25" x14ac:dyDescent="0.25">
      <c r="A778" s="189"/>
      <c r="B778" s="189"/>
      <c r="C778" s="189"/>
      <c r="D778" s="189"/>
      <c r="E778" s="195"/>
      <c r="F778" s="189"/>
      <c r="G778" s="189"/>
      <c r="H778" s="189"/>
      <c r="I778" s="189"/>
      <c r="J778" s="189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</row>
    <row r="779" spans="1:25" x14ac:dyDescent="0.25">
      <c r="A779" s="189"/>
      <c r="B779" s="189"/>
      <c r="C779" s="189"/>
      <c r="D779" s="189"/>
      <c r="E779" s="195"/>
      <c r="F779" s="189"/>
      <c r="G779" s="189"/>
      <c r="H779" s="189"/>
      <c r="I779" s="189"/>
      <c r="J779" s="189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</row>
    <row r="780" spans="1:25" x14ac:dyDescent="0.25">
      <c r="A780" s="189"/>
      <c r="B780" s="189"/>
      <c r="C780" s="189"/>
      <c r="D780" s="189"/>
      <c r="E780" s="195"/>
      <c r="F780" s="189"/>
      <c r="G780" s="189"/>
      <c r="H780" s="189"/>
      <c r="I780" s="189"/>
      <c r="J780" s="189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</row>
    <row r="781" spans="1:25" x14ac:dyDescent="0.25">
      <c r="A781" s="189"/>
      <c r="B781" s="189"/>
      <c r="C781" s="189"/>
      <c r="D781" s="189"/>
      <c r="E781" s="195"/>
      <c r="F781" s="189"/>
      <c r="G781" s="189"/>
      <c r="H781" s="189"/>
      <c r="I781" s="189"/>
      <c r="J781" s="189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</row>
    <row r="782" spans="1:25" x14ac:dyDescent="0.25">
      <c r="A782" s="189"/>
      <c r="B782" s="189"/>
      <c r="C782" s="189"/>
      <c r="D782" s="189"/>
      <c r="E782" s="195"/>
      <c r="F782" s="189"/>
      <c r="G782" s="189"/>
      <c r="H782" s="189"/>
      <c r="I782" s="189"/>
      <c r="J782" s="189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</row>
    <row r="783" spans="1:25" x14ac:dyDescent="0.25">
      <c r="A783" s="189"/>
      <c r="B783" s="189"/>
      <c r="C783" s="189"/>
      <c r="D783" s="189"/>
      <c r="E783" s="195"/>
      <c r="F783" s="189"/>
      <c r="G783" s="189"/>
      <c r="H783" s="189"/>
      <c r="I783" s="189"/>
      <c r="J783" s="189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</row>
    <row r="784" spans="1:25" x14ac:dyDescent="0.25">
      <c r="A784" s="189"/>
      <c r="B784" s="189"/>
      <c r="C784" s="189"/>
      <c r="D784" s="189"/>
      <c r="E784" s="195"/>
      <c r="F784" s="189"/>
      <c r="G784" s="189"/>
      <c r="H784" s="189"/>
      <c r="I784" s="189"/>
      <c r="J784" s="189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</row>
    <row r="785" spans="1:25" x14ac:dyDescent="0.25">
      <c r="A785" s="189"/>
      <c r="B785" s="189"/>
      <c r="C785" s="189"/>
      <c r="D785" s="189"/>
      <c r="E785" s="195"/>
      <c r="F785" s="189"/>
      <c r="G785" s="189"/>
      <c r="H785" s="189"/>
      <c r="I785" s="189"/>
      <c r="J785" s="189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</row>
    <row r="786" spans="1:25" x14ac:dyDescent="0.25">
      <c r="A786" s="189"/>
      <c r="B786" s="189"/>
      <c r="C786" s="189"/>
      <c r="D786" s="189"/>
      <c r="E786" s="195"/>
      <c r="F786" s="189"/>
      <c r="G786" s="189"/>
      <c r="H786" s="189"/>
      <c r="I786" s="189"/>
      <c r="J786" s="189"/>
      <c r="K786" s="189"/>
      <c r="L786" s="189"/>
      <c r="M786" s="189"/>
      <c r="N786" s="189"/>
      <c r="O786" s="189"/>
      <c r="P786" s="189"/>
      <c r="Q786" s="189"/>
      <c r="R786" s="189"/>
      <c r="S786" s="189"/>
      <c r="T786" s="189"/>
      <c r="U786" s="189"/>
      <c r="V786" s="189"/>
      <c r="W786" s="189"/>
      <c r="X786" s="189"/>
      <c r="Y786" s="189"/>
    </row>
    <row r="787" spans="1:25" x14ac:dyDescent="0.25">
      <c r="A787" s="189"/>
      <c r="B787" s="189"/>
      <c r="C787" s="189"/>
      <c r="D787" s="189"/>
      <c r="E787" s="195"/>
      <c r="F787" s="189"/>
      <c r="G787" s="189"/>
      <c r="H787" s="189"/>
      <c r="I787" s="189"/>
      <c r="J787" s="189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</row>
    <row r="788" spans="1:25" x14ac:dyDescent="0.25">
      <c r="A788" s="189"/>
      <c r="B788" s="189"/>
      <c r="C788" s="189"/>
      <c r="D788" s="189"/>
      <c r="E788" s="195"/>
      <c r="F788" s="189"/>
      <c r="G788" s="189"/>
      <c r="H788" s="189"/>
      <c r="I788" s="189"/>
      <c r="J788" s="189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</row>
    <row r="789" spans="1:25" x14ac:dyDescent="0.25">
      <c r="A789" s="189"/>
      <c r="B789" s="189"/>
      <c r="C789" s="189"/>
      <c r="D789" s="189"/>
      <c r="E789" s="195"/>
      <c r="F789" s="189"/>
      <c r="G789" s="189"/>
      <c r="H789" s="189"/>
      <c r="I789" s="189"/>
      <c r="J789" s="189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</row>
    <row r="790" spans="1:25" x14ac:dyDescent="0.25">
      <c r="A790" s="189"/>
      <c r="B790" s="189"/>
      <c r="C790" s="189"/>
      <c r="D790" s="189"/>
      <c r="E790" s="195"/>
      <c r="F790" s="189"/>
      <c r="G790" s="189"/>
      <c r="H790" s="189"/>
      <c r="I790" s="189"/>
      <c r="J790" s="189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</row>
    <row r="791" spans="1:25" x14ac:dyDescent="0.25">
      <c r="A791" s="189"/>
      <c r="B791" s="189"/>
      <c r="C791" s="189"/>
      <c r="D791" s="189"/>
      <c r="E791" s="195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  <c r="P791" s="189"/>
      <c r="Q791" s="189"/>
      <c r="R791" s="189"/>
      <c r="S791" s="189"/>
      <c r="T791" s="189"/>
      <c r="U791" s="189"/>
      <c r="V791" s="189"/>
      <c r="W791" s="189"/>
      <c r="X791" s="189"/>
      <c r="Y791" s="189"/>
    </row>
    <row r="792" spans="1:25" x14ac:dyDescent="0.25">
      <c r="A792" s="189"/>
      <c r="B792" s="189"/>
      <c r="C792" s="189"/>
      <c r="D792" s="189"/>
      <c r="E792" s="195"/>
      <c r="F792" s="189"/>
      <c r="G792" s="189"/>
      <c r="H792" s="189"/>
      <c r="I792" s="189"/>
      <c r="J792" s="189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</row>
    <row r="793" spans="1:25" x14ac:dyDescent="0.25">
      <c r="A793" s="189"/>
      <c r="B793" s="189"/>
      <c r="C793" s="189"/>
      <c r="D793" s="189"/>
      <c r="E793" s="195"/>
      <c r="F793" s="189"/>
      <c r="G793" s="189"/>
      <c r="H793" s="189"/>
      <c r="I793" s="189"/>
      <c r="J793" s="189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</row>
    <row r="794" spans="1:25" x14ac:dyDescent="0.25">
      <c r="A794" s="189"/>
      <c r="B794" s="189"/>
      <c r="C794" s="189"/>
      <c r="D794" s="189"/>
      <c r="E794" s="195"/>
      <c r="F794" s="189"/>
      <c r="G794" s="189"/>
      <c r="H794" s="189"/>
      <c r="I794" s="189"/>
      <c r="J794" s="189"/>
      <c r="K794" s="189"/>
      <c r="L794" s="189"/>
      <c r="M794" s="189"/>
      <c r="N794" s="189"/>
      <c r="O794" s="189"/>
      <c r="P794" s="189"/>
      <c r="Q794" s="189"/>
      <c r="R794" s="189"/>
      <c r="S794" s="189"/>
      <c r="T794" s="189"/>
      <c r="U794" s="189"/>
      <c r="V794" s="189"/>
      <c r="W794" s="189"/>
      <c r="X794" s="189"/>
      <c r="Y794" s="189"/>
    </row>
    <row r="795" spans="1:25" x14ac:dyDescent="0.25">
      <c r="A795" s="189"/>
      <c r="B795" s="189"/>
      <c r="C795" s="189"/>
      <c r="D795" s="189"/>
      <c r="E795" s="195"/>
      <c r="F795" s="189"/>
      <c r="G795" s="189"/>
      <c r="H795" s="189"/>
      <c r="I795" s="189"/>
      <c r="J795" s="189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</row>
    <row r="796" spans="1:25" x14ac:dyDescent="0.25">
      <c r="A796" s="189"/>
      <c r="B796" s="189"/>
      <c r="C796" s="189"/>
      <c r="D796" s="189"/>
      <c r="E796" s="195"/>
      <c r="F796" s="189"/>
      <c r="G796" s="189"/>
      <c r="H796" s="189"/>
      <c r="I796" s="189"/>
      <c r="J796" s="189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</row>
    <row r="797" spans="1:25" x14ac:dyDescent="0.25">
      <c r="A797" s="189"/>
      <c r="B797" s="189"/>
      <c r="C797" s="189"/>
      <c r="D797" s="189"/>
      <c r="E797" s="195"/>
      <c r="F797" s="189"/>
      <c r="G797" s="189"/>
      <c r="H797" s="189"/>
      <c r="I797" s="189"/>
      <c r="J797" s="189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</row>
    <row r="798" spans="1:25" x14ac:dyDescent="0.25">
      <c r="A798" s="189"/>
      <c r="B798" s="189"/>
      <c r="C798" s="189"/>
      <c r="D798" s="189"/>
      <c r="E798" s="195"/>
      <c r="F798" s="189"/>
      <c r="G798" s="189"/>
      <c r="H798" s="189"/>
      <c r="I798" s="189"/>
      <c r="J798" s="189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</row>
    <row r="799" spans="1:25" x14ac:dyDescent="0.25">
      <c r="A799" s="189"/>
      <c r="B799" s="189"/>
      <c r="C799" s="189"/>
      <c r="D799" s="189"/>
      <c r="E799" s="195"/>
      <c r="F799" s="189"/>
      <c r="G799" s="189"/>
      <c r="H799" s="189"/>
      <c r="I799" s="189"/>
      <c r="J799" s="189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</row>
    <row r="800" spans="1:25" x14ac:dyDescent="0.25">
      <c r="A800" s="189"/>
      <c r="B800" s="189"/>
      <c r="C800" s="189"/>
      <c r="D800" s="189"/>
      <c r="E800" s="195"/>
      <c r="F800" s="189"/>
      <c r="G800" s="189"/>
      <c r="H800" s="189"/>
      <c r="I800" s="189"/>
      <c r="J800" s="189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</row>
    <row r="801" spans="1:25" x14ac:dyDescent="0.25">
      <c r="A801" s="189"/>
      <c r="B801" s="189"/>
      <c r="C801" s="189"/>
      <c r="D801" s="189"/>
      <c r="E801" s="195"/>
      <c r="F801" s="189"/>
      <c r="G801" s="189"/>
      <c r="H801" s="189"/>
      <c r="I801" s="189"/>
      <c r="J801" s="189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</row>
    <row r="802" spans="1:25" x14ac:dyDescent="0.25">
      <c r="A802" s="189"/>
      <c r="B802" s="189"/>
      <c r="C802" s="189"/>
      <c r="D802" s="189"/>
      <c r="E802" s="195"/>
      <c r="F802" s="189"/>
      <c r="G802" s="189"/>
      <c r="H802" s="189"/>
      <c r="I802" s="189"/>
      <c r="J802" s="189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</row>
    <row r="803" spans="1:25" x14ac:dyDescent="0.25">
      <c r="A803" s="189"/>
      <c r="B803" s="189"/>
      <c r="C803" s="189"/>
      <c r="D803" s="189"/>
      <c r="E803" s="195"/>
      <c r="F803" s="189"/>
      <c r="G803" s="189"/>
      <c r="H803" s="189"/>
      <c r="I803" s="189"/>
      <c r="J803" s="189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</row>
    <row r="804" spans="1:25" x14ac:dyDescent="0.25">
      <c r="A804" s="189"/>
      <c r="B804" s="189"/>
      <c r="C804" s="189"/>
      <c r="D804" s="189"/>
      <c r="E804" s="195"/>
      <c r="F804" s="189"/>
      <c r="G804" s="189"/>
      <c r="H804" s="189"/>
      <c r="I804" s="189"/>
      <c r="J804" s="189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</row>
    <row r="805" spans="1:25" x14ac:dyDescent="0.25">
      <c r="A805" s="189"/>
      <c r="B805" s="189"/>
      <c r="C805" s="189"/>
      <c r="D805" s="189"/>
      <c r="E805" s="195"/>
      <c r="F805" s="189"/>
      <c r="G805" s="189"/>
      <c r="H805" s="189"/>
      <c r="I805" s="189"/>
      <c r="J805" s="189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</row>
    <row r="806" spans="1:25" x14ac:dyDescent="0.25">
      <c r="A806" s="189"/>
      <c r="B806" s="189"/>
      <c r="C806" s="189"/>
      <c r="D806" s="189"/>
      <c r="E806" s="195"/>
      <c r="F806" s="189"/>
      <c r="G806" s="189"/>
      <c r="H806" s="189"/>
      <c r="I806" s="189"/>
      <c r="J806" s="189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</row>
    <row r="807" spans="1:25" x14ac:dyDescent="0.25">
      <c r="A807" s="189"/>
      <c r="B807" s="189"/>
      <c r="C807" s="189"/>
      <c r="D807" s="189"/>
      <c r="E807" s="195"/>
      <c r="F807" s="189"/>
      <c r="G807" s="189"/>
      <c r="H807" s="189"/>
      <c r="I807" s="189"/>
      <c r="J807" s="189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</row>
    <row r="808" spans="1:25" x14ac:dyDescent="0.25">
      <c r="A808" s="189"/>
      <c r="B808" s="189"/>
      <c r="C808" s="189"/>
      <c r="D808" s="189"/>
      <c r="E808" s="195"/>
      <c r="F808" s="189"/>
      <c r="G808" s="189"/>
      <c r="H808" s="189"/>
      <c r="I808" s="189"/>
      <c r="J808" s="189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</row>
    <row r="809" spans="1:25" x14ac:dyDescent="0.25">
      <c r="A809" s="189"/>
      <c r="B809" s="189"/>
      <c r="C809" s="189"/>
      <c r="D809" s="189"/>
      <c r="E809" s="195"/>
      <c r="F809" s="189"/>
      <c r="G809" s="189"/>
      <c r="H809" s="189"/>
      <c r="I809" s="189"/>
      <c r="J809" s="189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</row>
    <row r="810" spans="1:25" x14ac:dyDescent="0.25">
      <c r="A810" s="189"/>
      <c r="B810" s="189"/>
      <c r="C810" s="189"/>
      <c r="D810" s="189"/>
      <c r="E810" s="195"/>
      <c r="F810" s="189"/>
      <c r="G810" s="189"/>
      <c r="H810" s="189"/>
      <c r="I810" s="189"/>
      <c r="J810" s="189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</row>
    <row r="811" spans="1:25" x14ac:dyDescent="0.25">
      <c r="A811" s="189"/>
      <c r="B811" s="189"/>
      <c r="C811" s="189"/>
      <c r="D811" s="189"/>
      <c r="E811" s="195"/>
      <c r="F811" s="189"/>
      <c r="G811" s="189"/>
      <c r="H811" s="189"/>
      <c r="I811" s="189"/>
      <c r="J811" s="189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</row>
    <row r="812" spans="1:25" x14ac:dyDescent="0.25">
      <c r="A812" s="189"/>
      <c r="B812" s="189"/>
      <c r="C812" s="189"/>
      <c r="D812" s="189"/>
      <c r="E812" s="195"/>
      <c r="F812" s="189"/>
      <c r="G812" s="189"/>
      <c r="H812" s="189"/>
      <c r="I812" s="189"/>
      <c r="J812" s="189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</row>
    <row r="813" spans="1:25" x14ac:dyDescent="0.25">
      <c r="A813" s="189"/>
      <c r="B813" s="189"/>
      <c r="C813" s="189"/>
      <c r="D813" s="189"/>
      <c r="E813" s="195"/>
      <c r="F813" s="189"/>
      <c r="G813" s="189"/>
      <c r="H813" s="189"/>
      <c r="I813" s="189"/>
      <c r="J813" s="189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</row>
    <row r="814" spans="1:25" x14ac:dyDescent="0.25">
      <c r="A814" s="189"/>
      <c r="B814" s="189"/>
      <c r="C814" s="189"/>
      <c r="D814" s="189"/>
      <c r="E814" s="195"/>
      <c r="F814" s="189"/>
      <c r="G814" s="189"/>
      <c r="H814" s="189"/>
      <c r="I814" s="189"/>
      <c r="J814" s="189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</row>
    <row r="815" spans="1:25" x14ac:dyDescent="0.25">
      <c r="A815" s="189"/>
      <c r="B815" s="189"/>
      <c r="C815" s="189"/>
      <c r="D815" s="189"/>
      <c r="E815" s="195"/>
      <c r="F815" s="189"/>
      <c r="G815" s="189"/>
      <c r="H815" s="189"/>
      <c r="I815" s="189"/>
      <c r="J815" s="189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</row>
    <row r="816" spans="1:25" x14ac:dyDescent="0.25">
      <c r="A816" s="189"/>
      <c r="B816" s="189"/>
      <c r="C816" s="189"/>
      <c r="D816" s="189"/>
      <c r="E816" s="195"/>
      <c r="F816" s="189"/>
      <c r="G816" s="189"/>
      <c r="H816" s="189"/>
      <c r="I816" s="189"/>
      <c r="J816" s="189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</row>
    <row r="817" spans="1:25" x14ac:dyDescent="0.25">
      <c r="A817" s="189"/>
      <c r="B817" s="189"/>
      <c r="C817" s="189"/>
      <c r="D817" s="189"/>
      <c r="E817" s="195"/>
      <c r="F817" s="189"/>
      <c r="G817" s="189"/>
      <c r="H817" s="189"/>
      <c r="I817" s="189"/>
      <c r="J817" s="189"/>
      <c r="K817" s="189"/>
      <c r="L817" s="189"/>
      <c r="M817" s="189"/>
      <c r="N817" s="189"/>
      <c r="O817" s="189"/>
      <c r="P817" s="189"/>
      <c r="Q817" s="189"/>
      <c r="R817" s="189"/>
      <c r="S817" s="189"/>
      <c r="T817" s="189"/>
      <c r="U817" s="189"/>
      <c r="V817" s="189"/>
      <c r="W817" s="189"/>
      <c r="X817" s="189"/>
      <c r="Y817" s="189"/>
    </row>
    <row r="818" spans="1:25" x14ac:dyDescent="0.25">
      <c r="A818" s="189"/>
      <c r="B818" s="189"/>
      <c r="C818" s="189"/>
      <c r="D818" s="189"/>
      <c r="E818" s="195"/>
      <c r="F818" s="189"/>
      <c r="G818" s="189"/>
      <c r="H818" s="189"/>
      <c r="I818" s="189"/>
      <c r="J818" s="189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</row>
    <row r="819" spans="1:25" x14ac:dyDescent="0.25">
      <c r="A819" s="189"/>
      <c r="B819" s="189"/>
      <c r="C819" s="189"/>
      <c r="D819" s="189"/>
      <c r="E819" s="195"/>
      <c r="F819" s="189"/>
      <c r="G819" s="189"/>
      <c r="H819" s="189"/>
      <c r="I819" s="189"/>
      <c r="J819" s="189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</row>
    <row r="820" spans="1:25" x14ac:dyDescent="0.25">
      <c r="A820" s="189"/>
      <c r="B820" s="189"/>
      <c r="C820" s="189"/>
      <c r="D820" s="189"/>
      <c r="E820" s="195"/>
      <c r="F820" s="189"/>
      <c r="G820" s="189"/>
      <c r="H820" s="189"/>
      <c r="I820" s="189"/>
      <c r="J820" s="189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</row>
    <row r="821" spans="1:25" x14ac:dyDescent="0.25">
      <c r="A821" s="189"/>
      <c r="B821" s="189"/>
      <c r="C821" s="189"/>
      <c r="D821" s="189"/>
      <c r="E821" s="195"/>
      <c r="F821" s="189"/>
      <c r="G821" s="189"/>
      <c r="H821" s="189"/>
      <c r="I821" s="189"/>
      <c r="J821" s="189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</row>
    <row r="822" spans="1:25" x14ac:dyDescent="0.25">
      <c r="A822" s="189"/>
      <c r="B822" s="189"/>
      <c r="C822" s="189"/>
      <c r="D822" s="189"/>
      <c r="E822" s="195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  <c r="R822" s="189"/>
      <c r="S822" s="189"/>
      <c r="T822" s="189"/>
      <c r="U822" s="189"/>
      <c r="V822" s="189"/>
      <c r="W822" s="189"/>
      <c r="X822" s="189"/>
      <c r="Y822" s="189"/>
    </row>
    <row r="823" spans="1:25" x14ac:dyDescent="0.25">
      <c r="A823" s="189"/>
      <c r="B823" s="189"/>
      <c r="C823" s="189"/>
      <c r="D823" s="189"/>
      <c r="E823" s="195"/>
      <c r="F823" s="189"/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</row>
    <row r="824" spans="1:25" x14ac:dyDescent="0.25">
      <c r="A824" s="189"/>
      <c r="B824" s="189"/>
      <c r="C824" s="189"/>
      <c r="D824" s="189"/>
      <c r="E824" s="195"/>
      <c r="F824" s="189"/>
      <c r="G824" s="189"/>
      <c r="H824" s="189"/>
      <c r="I824" s="189"/>
      <c r="J824" s="189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</row>
    <row r="825" spans="1:25" x14ac:dyDescent="0.25">
      <c r="A825" s="189"/>
      <c r="B825" s="189"/>
      <c r="C825" s="189"/>
      <c r="D825" s="189"/>
      <c r="E825" s="195"/>
      <c r="F825" s="189"/>
      <c r="G825" s="189"/>
      <c r="H825" s="189"/>
      <c r="I825" s="189"/>
      <c r="J825" s="189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</row>
    <row r="826" spans="1:25" x14ac:dyDescent="0.25">
      <c r="A826" s="189"/>
      <c r="B826" s="189"/>
      <c r="C826" s="189"/>
      <c r="D826" s="189"/>
      <c r="E826" s="195"/>
      <c r="F826" s="189"/>
      <c r="G826" s="189"/>
      <c r="H826" s="189"/>
      <c r="I826" s="189"/>
      <c r="J826" s="189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</row>
    <row r="827" spans="1:25" x14ac:dyDescent="0.25">
      <c r="A827" s="189"/>
      <c r="B827" s="189"/>
      <c r="C827" s="189"/>
      <c r="D827" s="189"/>
      <c r="E827" s="195"/>
      <c r="F827" s="189"/>
      <c r="G827" s="189"/>
      <c r="H827" s="189"/>
      <c r="I827" s="189"/>
      <c r="J827" s="189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</row>
    <row r="828" spans="1:25" x14ac:dyDescent="0.25">
      <c r="A828" s="189"/>
      <c r="B828" s="189"/>
      <c r="C828" s="189"/>
      <c r="D828" s="189"/>
      <c r="E828" s="195"/>
      <c r="F828" s="189"/>
      <c r="G828" s="189"/>
      <c r="H828" s="189"/>
      <c r="I828" s="189"/>
      <c r="J828" s="189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</row>
    <row r="829" spans="1:25" x14ac:dyDescent="0.25">
      <c r="A829" s="189"/>
      <c r="B829" s="189"/>
      <c r="C829" s="189"/>
      <c r="D829" s="189"/>
      <c r="E829" s="195"/>
      <c r="F829" s="189"/>
      <c r="G829" s="189"/>
      <c r="H829" s="189"/>
      <c r="I829" s="189"/>
      <c r="J829" s="189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</row>
    <row r="830" spans="1:25" x14ac:dyDescent="0.25">
      <c r="A830" s="189"/>
      <c r="B830" s="189"/>
      <c r="C830" s="189"/>
      <c r="D830" s="189"/>
      <c r="E830" s="195"/>
      <c r="F830" s="189"/>
      <c r="G830" s="189"/>
      <c r="H830" s="189"/>
      <c r="I830" s="189"/>
      <c r="J830" s="189"/>
      <c r="K830" s="189"/>
      <c r="L830" s="189"/>
      <c r="M830" s="189"/>
      <c r="N830" s="189"/>
      <c r="O830" s="189"/>
      <c r="P830" s="189"/>
      <c r="Q830" s="189"/>
      <c r="R830" s="189"/>
      <c r="S830" s="189"/>
      <c r="T830" s="189"/>
      <c r="U830" s="189"/>
      <c r="V830" s="189"/>
      <c r="W830" s="189"/>
      <c r="X830" s="189"/>
      <c r="Y830" s="189"/>
    </row>
    <row r="831" spans="1:25" x14ac:dyDescent="0.25">
      <c r="A831" s="189"/>
      <c r="B831" s="189"/>
      <c r="C831" s="189"/>
      <c r="D831" s="189"/>
      <c r="E831" s="195"/>
      <c r="F831" s="189"/>
      <c r="G831" s="189"/>
      <c r="H831" s="189"/>
      <c r="I831" s="189"/>
      <c r="J831" s="189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</row>
    <row r="832" spans="1:25" x14ac:dyDescent="0.25">
      <c r="A832" s="189"/>
      <c r="B832" s="189"/>
      <c r="C832" s="189"/>
      <c r="D832" s="189"/>
      <c r="E832" s="195"/>
      <c r="F832" s="189"/>
      <c r="G832" s="189"/>
      <c r="H832" s="189"/>
      <c r="I832" s="189"/>
      <c r="J832" s="189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</row>
    <row r="833" spans="1:25" x14ac:dyDescent="0.25">
      <c r="A833" s="189"/>
      <c r="B833" s="189"/>
      <c r="C833" s="189"/>
      <c r="D833" s="189"/>
      <c r="E833" s="195"/>
      <c r="F833" s="189"/>
      <c r="G833" s="189"/>
      <c r="H833" s="189"/>
      <c r="I833" s="189"/>
      <c r="J833" s="189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</row>
    <row r="834" spans="1:25" x14ac:dyDescent="0.25">
      <c r="A834" s="189"/>
      <c r="B834" s="189"/>
      <c r="C834" s="189"/>
      <c r="D834" s="189"/>
      <c r="E834" s="195"/>
      <c r="F834" s="189"/>
      <c r="G834" s="189"/>
      <c r="H834" s="189"/>
      <c r="I834" s="189"/>
      <c r="J834" s="189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</row>
    <row r="835" spans="1:25" x14ac:dyDescent="0.25">
      <c r="A835" s="189"/>
      <c r="B835" s="189"/>
      <c r="C835" s="189"/>
      <c r="D835" s="189"/>
      <c r="E835" s="195"/>
      <c r="F835" s="189"/>
      <c r="G835" s="189"/>
      <c r="H835" s="189"/>
      <c r="I835" s="189"/>
      <c r="J835" s="189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</row>
    <row r="836" spans="1:25" x14ac:dyDescent="0.25">
      <c r="A836" s="189"/>
      <c r="B836" s="189"/>
      <c r="C836" s="189"/>
      <c r="D836" s="189"/>
      <c r="E836" s="195"/>
      <c r="F836" s="189"/>
      <c r="G836" s="189"/>
      <c r="H836" s="189"/>
      <c r="I836" s="189"/>
      <c r="J836" s="189"/>
      <c r="K836" s="189"/>
      <c r="L836" s="189"/>
      <c r="M836" s="189"/>
      <c r="N836" s="189"/>
      <c r="O836" s="189"/>
      <c r="P836" s="189"/>
      <c r="Q836" s="189"/>
      <c r="R836" s="189"/>
      <c r="S836" s="189"/>
      <c r="T836" s="189"/>
      <c r="U836" s="189"/>
      <c r="V836" s="189"/>
      <c r="W836" s="189"/>
      <c r="X836" s="189"/>
      <c r="Y836" s="189"/>
    </row>
    <row r="837" spans="1:25" x14ac:dyDescent="0.25">
      <c r="A837" s="189"/>
      <c r="B837" s="189"/>
      <c r="C837" s="189"/>
      <c r="D837" s="189"/>
      <c r="E837" s="195"/>
      <c r="F837" s="189"/>
      <c r="G837" s="189"/>
      <c r="H837" s="189"/>
      <c r="I837" s="189"/>
      <c r="J837" s="189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</row>
    <row r="838" spans="1:25" x14ac:dyDescent="0.25">
      <c r="A838" s="189"/>
      <c r="B838" s="189"/>
      <c r="C838" s="189"/>
      <c r="D838" s="189"/>
      <c r="E838" s="195"/>
      <c r="F838" s="189"/>
      <c r="G838" s="189"/>
      <c r="H838" s="189"/>
      <c r="I838" s="189"/>
      <c r="J838" s="189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</row>
    <row r="839" spans="1:25" x14ac:dyDescent="0.25">
      <c r="A839" s="189"/>
      <c r="B839" s="189"/>
      <c r="C839" s="189"/>
      <c r="D839" s="189"/>
      <c r="E839" s="195"/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</row>
    <row r="840" spans="1:25" x14ac:dyDescent="0.25">
      <c r="A840" s="189"/>
      <c r="B840" s="189"/>
      <c r="C840" s="189"/>
      <c r="D840" s="189"/>
      <c r="E840" s="195"/>
      <c r="F840" s="189"/>
      <c r="G840" s="189"/>
      <c r="H840" s="189"/>
      <c r="I840" s="189"/>
      <c r="J840" s="189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</row>
    <row r="841" spans="1:25" x14ac:dyDescent="0.25">
      <c r="A841" s="189"/>
      <c r="B841" s="189"/>
      <c r="C841" s="189"/>
      <c r="D841" s="189"/>
      <c r="E841" s="195"/>
      <c r="F841" s="189"/>
      <c r="G841" s="189"/>
      <c r="H841" s="189"/>
      <c r="I841" s="189"/>
      <c r="J841" s="189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</row>
    <row r="842" spans="1:25" x14ac:dyDescent="0.25">
      <c r="A842" s="189"/>
      <c r="B842" s="189"/>
      <c r="C842" s="189"/>
      <c r="D842" s="189"/>
      <c r="E842" s="195"/>
      <c r="F842" s="189"/>
      <c r="G842" s="189"/>
      <c r="H842" s="189"/>
      <c r="I842" s="189"/>
      <c r="J842" s="189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</row>
    <row r="843" spans="1:25" x14ac:dyDescent="0.25">
      <c r="A843" s="189"/>
      <c r="B843" s="189"/>
      <c r="C843" s="189"/>
      <c r="D843" s="189"/>
      <c r="E843" s="195"/>
      <c r="F843" s="189"/>
      <c r="G843" s="189"/>
      <c r="H843" s="189"/>
      <c r="I843" s="189"/>
      <c r="J843" s="189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</row>
    <row r="844" spans="1:25" x14ac:dyDescent="0.25">
      <c r="A844" s="189"/>
      <c r="B844" s="189"/>
      <c r="C844" s="189"/>
      <c r="D844" s="189"/>
      <c r="E844" s="195"/>
      <c r="F844" s="189"/>
      <c r="G844" s="189"/>
      <c r="H844" s="189"/>
      <c r="I844" s="189"/>
      <c r="J844" s="189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</row>
    <row r="845" spans="1:25" x14ac:dyDescent="0.25">
      <c r="A845" s="189"/>
      <c r="B845" s="189"/>
      <c r="C845" s="189"/>
      <c r="D845" s="189"/>
      <c r="E845" s="195"/>
      <c r="F845" s="189"/>
      <c r="G845" s="189"/>
      <c r="H845" s="189"/>
      <c r="I845" s="189"/>
      <c r="J845" s="189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  <c r="X845" s="189"/>
      <c r="Y845" s="189"/>
    </row>
    <row r="846" spans="1:25" x14ac:dyDescent="0.25">
      <c r="A846" s="189"/>
      <c r="B846" s="189"/>
      <c r="C846" s="189"/>
      <c r="D846" s="189"/>
      <c r="E846" s="195"/>
      <c r="F846" s="189"/>
      <c r="G846" s="189"/>
      <c r="H846" s="189"/>
      <c r="I846" s="189"/>
      <c r="J846" s="189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</row>
    <row r="847" spans="1:25" x14ac:dyDescent="0.25">
      <c r="A847" s="189"/>
      <c r="B847" s="189"/>
      <c r="C847" s="189"/>
      <c r="D847" s="189"/>
      <c r="E847" s="195"/>
      <c r="F847" s="189"/>
      <c r="G847" s="189"/>
      <c r="H847" s="189"/>
      <c r="I847" s="189"/>
      <c r="J847" s="189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</row>
    <row r="848" spans="1:25" x14ac:dyDescent="0.25">
      <c r="A848" s="189"/>
      <c r="B848" s="189"/>
      <c r="C848" s="189"/>
      <c r="D848" s="189"/>
      <c r="E848" s="195"/>
      <c r="F848" s="189"/>
      <c r="G848" s="189"/>
      <c r="H848" s="189"/>
      <c r="I848" s="189"/>
      <c r="J848" s="189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</row>
    <row r="849" spans="1:25" x14ac:dyDescent="0.25">
      <c r="A849" s="189"/>
      <c r="B849" s="189"/>
      <c r="C849" s="189"/>
      <c r="D849" s="189"/>
      <c r="E849" s="195"/>
      <c r="F849" s="189"/>
      <c r="G849" s="189"/>
      <c r="H849" s="189"/>
      <c r="I849" s="189"/>
      <c r="J849" s="189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</row>
    <row r="850" spans="1:25" x14ac:dyDescent="0.25">
      <c r="A850" s="189"/>
      <c r="B850" s="189"/>
      <c r="C850" s="189"/>
      <c r="D850" s="189"/>
      <c r="E850" s="195"/>
      <c r="F850" s="189"/>
      <c r="G850" s="189"/>
      <c r="H850" s="189"/>
      <c r="I850" s="189"/>
      <c r="J850" s="189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  <c r="X850" s="189"/>
      <c r="Y850" s="189"/>
    </row>
    <row r="851" spans="1:25" x14ac:dyDescent="0.25">
      <c r="A851" s="189"/>
      <c r="B851" s="189"/>
      <c r="C851" s="189"/>
      <c r="D851" s="189"/>
      <c r="E851" s="195"/>
      <c r="F851" s="189"/>
      <c r="G851" s="189"/>
      <c r="H851" s="189"/>
      <c r="I851" s="189"/>
      <c r="J851" s="189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</row>
    <row r="852" spans="1:25" x14ac:dyDescent="0.25">
      <c r="A852" s="189"/>
      <c r="B852" s="189"/>
      <c r="C852" s="189"/>
      <c r="D852" s="189"/>
      <c r="E852" s="195"/>
      <c r="F852" s="189"/>
      <c r="G852" s="189"/>
      <c r="H852" s="189"/>
      <c r="I852" s="189"/>
      <c r="J852" s="189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</row>
    <row r="853" spans="1:25" x14ac:dyDescent="0.25">
      <c r="A853" s="189"/>
      <c r="B853" s="189"/>
      <c r="C853" s="189"/>
      <c r="D853" s="189"/>
      <c r="E853" s="195"/>
      <c r="F853" s="189"/>
      <c r="G853" s="189"/>
      <c r="H853" s="189"/>
      <c r="I853" s="189"/>
      <c r="J853" s="189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</row>
    <row r="854" spans="1:25" x14ac:dyDescent="0.25">
      <c r="A854" s="189"/>
      <c r="B854" s="189"/>
      <c r="C854" s="189"/>
      <c r="D854" s="189"/>
      <c r="E854" s="195"/>
      <c r="F854" s="189"/>
      <c r="G854" s="189"/>
      <c r="H854" s="189"/>
      <c r="I854" s="189"/>
      <c r="J854" s="189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</row>
    <row r="855" spans="1:25" x14ac:dyDescent="0.25">
      <c r="A855" s="189"/>
      <c r="B855" s="189"/>
      <c r="C855" s="189"/>
      <c r="D855" s="189"/>
      <c r="E855" s="195"/>
      <c r="F855" s="189"/>
      <c r="G855" s="189"/>
      <c r="H855" s="189"/>
      <c r="I855" s="189"/>
      <c r="J855" s="189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</row>
    <row r="856" spans="1:25" x14ac:dyDescent="0.25">
      <c r="A856" s="189"/>
      <c r="B856" s="189"/>
      <c r="C856" s="189"/>
      <c r="D856" s="189"/>
      <c r="E856" s="195"/>
      <c r="F856" s="189"/>
      <c r="G856" s="189"/>
      <c r="H856" s="189"/>
      <c r="I856" s="189"/>
      <c r="J856" s="189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</row>
    <row r="857" spans="1:25" x14ac:dyDescent="0.25">
      <c r="A857" s="189"/>
      <c r="B857" s="189"/>
      <c r="C857" s="189"/>
      <c r="D857" s="189"/>
      <c r="E857" s="195"/>
      <c r="F857" s="189"/>
      <c r="G857" s="189"/>
      <c r="H857" s="189"/>
      <c r="I857" s="189"/>
      <c r="J857" s="189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</row>
    <row r="858" spans="1:25" x14ac:dyDescent="0.25">
      <c r="A858" s="189"/>
      <c r="B858" s="189"/>
      <c r="C858" s="189"/>
      <c r="D858" s="189"/>
      <c r="E858" s="195"/>
      <c r="F858" s="189"/>
      <c r="G858" s="189"/>
      <c r="H858" s="189"/>
      <c r="I858" s="189"/>
      <c r="J858" s="189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  <c r="X858" s="189"/>
      <c r="Y858" s="189"/>
    </row>
    <row r="859" spans="1:25" x14ac:dyDescent="0.25">
      <c r="A859" s="189"/>
      <c r="B859" s="189"/>
      <c r="C859" s="189"/>
      <c r="D859" s="189"/>
      <c r="E859" s="195"/>
      <c r="F859" s="189"/>
      <c r="G859" s="189"/>
      <c r="H859" s="189"/>
      <c r="I859" s="189"/>
      <c r="J859" s="189"/>
      <c r="K859" s="189"/>
      <c r="L859" s="189"/>
      <c r="M859" s="189"/>
      <c r="N859" s="189"/>
      <c r="O859" s="189"/>
      <c r="P859" s="189"/>
      <c r="Q859" s="189"/>
      <c r="R859" s="189"/>
      <c r="S859" s="189"/>
      <c r="T859" s="189"/>
      <c r="U859" s="189"/>
      <c r="V859" s="189"/>
      <c r="W859" s="189"/>
      <c r="X859" s="189"/>
      <c r="Y859" s="189"/>
    </row>
    <row r="860" spans="1:25" x14ac:dyDescent="0.25">
      <c r="A860" s="189"/>
      <c r="B860" s="189"/>
      <c r="C860" s="189"/>
      <c r="D860" s="189"/>
      <c r="E860" s="195"/>
      <c r="F860" s="189"/>
      <c r="G860" s="189"/>
      <c r="H860" s="189"/>
      <c r="I860" s="189"/>
      <c r="J860" s="189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</row>
    <row r="861" spans="1:25" x14ac:dyDescent="0.25">
      <c r="A861" s="189"/>
      <c r="B861" s="189"/>
      <c r="C861" s="189"/>
      <c r="D861" s="189"/>
      <c r="E861" s="195"/>
      <c r="F861" s="189"/>
      <c r="G861" s="189"/>
      <c r="H861" s="189"/>
      <c r="I861" s="189"/>
      <c r="J861" s="189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</row>
    <row r="862" spans="1:25" x14ac:dyDescent="0.25">
      <c r="A862" s="189"/>
      <c r="B862" s="189"/>
      <c r="C862" s="189"/>
      <c r="D862" s="189"/>
      <c r="E862" s="195"/>
      <c r="F862" s="189"/>
      <c r="G862" s="189"/>
      <c r="H862" s="189"/>
      <c r="I862" s="189"/>
      <c r="J862" s="189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</row>
    <row r="863" spans="1:25" x14ac:dyDescent="0.25">
      <c r="A863" s="189"/>
      <c r="B863" s="189"/>
      <c r="C863" s="189"/>
      <c r="D863" s="189"/>
      <c r="E863" s="195"/>
      <c r="F863" s="189"/>
      <c r="G863" s="189"/>
      <c r="H863" s="189"/>
      <c r="I863" s="189"/>
      <c r="J863" s="189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</row>
    <row r="864" spans="1:25" x14ac:dyDescent="0.25">
      <c r="A864" s="189"/>
      <c r="B864" s="189"/>
      <c r="C864" s="189"/>
      <c r="D864" s="189"/>
      <c r="E864" s="195"/>
      <c r="F864" s="189"/>
      <c r="G864" s="189"/>
      <c r="H864" s="189"/>
      <c r="I864" s="189"/>
      <c r="J864" s="189"/>
      <c r="K864" s="189"/>
      <c r="L864" s="189"/>
      <c r="M864" s="189"/>
      <c r="N864" s="189"/>
      <c r="O864" s="189"/>
      <c r="P864" s="189"/>
      <c r="Q864" s="189"/>
      <c r="R864" s="189"/>
      <c r="S864" s="189"/>
      <c r="T864" s="189"/>
      <c r="U864" s="189"/>
      <c r="V864" s="189"/>
      <c r="W864" s="189"/>
      <c r="X864" s="189"/>
      <c r="Y864" s="189"/>
    </row>
    <row r="865" spans="1:25" x14ac:dyDescent="0.25">
      <c r="A865" s="189"/>
      <c r="B865" s="189"/>
      <c r="C865" s="189"/>
      <c r="D865" s="189"/>
      <c r="E865" s="195"/>
      <c r="F865" s="189"/>
      <c r="G865" s="189"/>
      <c r="H865" s="189"/>
      <c r="I865" s="189"/>
      <c r="J865" s="189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</row>
    <row r="866" spans="1:25" x14ac:dyDescent="0.25">
      <c r="A866" s="189"/>
      <c r="B866" s="189"/>
      <c r="C866" s="189"/>
      <c r="D866" s="189"/>
      <c r="E866" s="195"/>
      <c r="F866" s="189"/>
      <c r="G866" s="189"/>
      <c r="H866" s="189"/>
      <c r="I866" s="189"/>
      <c r="J866" s="189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</row>
    <row r="867" spans="1:25" x14ac:dyDescent="0.25">
      <c r="A867" s="189"/>
      <c r="B867" s="189"/>
      <c r="C867" s="189"/>
      <c r="D867" s="189"/>
      <c r="E867" s="195"/>
      <c r="F867" s="189"/>
      <c r="G867" s="189"/>
      <c r="H867" s="189"/>
      <c r="I867" s="189"/>
      <c r="J867" s="189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</row>
    <row r="868" spans="1:25" x14ac:dyDescent="0.25">
      <c r="A868" s="189"/>
      <c r="B868" s="189"/>
      <c r="C868" s="189"/>
      <c r="D868" s="189"/>
      <c r="E868" s="195"/>
      <c r="F868" s="189"/>
      <c r="G868" s="189"/>
      <c r="H868" s="189"/>
      <c r="I868" s="189"/>
      <c r="J868" s="189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</row>
    <row r="869" spans="1:25" x14ac:dyDescent="0.25">
      <c r="A869" s="189"/>
      <c r="B869" s="189"/>
      <c r="C869" s="189"/>
      <c r="D869" s="189"/>
      <c r="E869" s="195"/>
      <c r="F869" s="189"/>
      <c r="G869" s="189"/>
      <c r="H869" s="189"/>
      <c r="I869" s="189"/>
      <c r="J869" s="189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</row>
    <row r="870" spans="1:25" x14ac:dyDescent="0.25">
      <c r="A870" s="189"/>
      <c r="B870" s="189"/>
      <c r="C870" s="189"/>
      <c r="D870" s="189"/>
      <c r="E870" s="195"/>
      <c r="F870" s="189"/>
      <c r="G870" s="189"/>
      <c r="H870" s="189"/>
      <c r="I870" s="189"/>
      <c r="J870" s="189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</row>
    <row r="871" spans="1:25" x14ac:dyDescent="0.25">
      <c r="A871" s="189"/>
      <c r="B871" s="189"/>
      <c r="C871" s="189"/>
      <c r="D871" s="189"/>
      <c r="E871" s="195"/>
      <c r="F871" s="189"/>
      <c r="G871" s="189"/>
      <c r="H871" s="189"/>
      <c r="I871" s="189"/>
      <c r="J871" s="189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</row>
    <row r="872" spans="1:25" x14ac:dyDescent="0.25">
      <c r="A872" s="189"/>
      <c r="B872" s="189"/>
      <c r="C872" s="189"/>
      <c r="D872" s="189"/>
      <c r="E872" s="195"/>
      <c r="F872" s="189"/>
      <c r="G872" s="189"/>
      <c r="H872" s="189"/>
      <c r="I872" s="189"/>
      <c r="J872" s="189"/>
      <c r="K872" s="189"/>
      <c r="L872" s="189"/>
      <c r="M872" s="189"/>
      <c r="N872" s="189"/>
      <c r="O872" s="189"/>
      <c r="P872" s="189"/>
      <c r="Q872" s="189"/>
      <c r="R872" s="189"/>
      <c r="S872" s="189"/>
      <c r="T872" s="189"/>
      <c r="U872" s="189"/>
      <c r="V872" s="189"/>
      <c r="W872" s="189"/>
      <c r="X872" s="189"/>
      <c r="Y872" s="189"/>
    </row>
    <row r="873" spans="1:25" x14ac:dyDescent="0.25">
      <c r="A873" s="189"/>
      <c r="B873" s="189"/>
      <c r="C873" s="189"/>
      <c r="D873" s="189"/>
      <c r="E873" s="195"/>
      <c r="F873" s="189"/>
      <c r="G873" s="189"/>
      <c r="H873" s="189"/>
      <c r="I873" s="189"/>
      <c r="J873" s="189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</row>
    <row r="874" spans="1:25" x14ac:dyDescent="0.25">
      <c r="A874" s="189"/>
      <c r="B874" s="189"/>
      <c r="C874" s="189"/>
      <c r="D874" s="189"/>
      <c r="E874" s="195"/>
      <c r="F874" s="189"/>
      <c r="G874" s="189"/>
      <c r="H874" s="189"/>
      <c r="I874" s="189"/>
      <c r="J874" s="189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</row>
    <row r="875" spans="1:25" x14ac:dyDescent="0.25">
      <c r="A875" s="189"/>
      <c r="B875" s="189"/>
      <c r="C875" s="189"/>
      <c r="D875" s="189"/>
      <c r="E875" s="195"/>
      <c r="F875" s="189"/>
      <c r="G875" s="189"/>
      <c r="H875" s="189"/>
      <c r="I875" s="189"/>
      <c r="J875" s="189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</row>
    <row r="876" spans="1:25" x14ac:dyDescent="0.25">
      <c r="A876" s="189"/>
      <c r="B876" s="189"/>
      <c r="C876" s="189"/>
      <c r="D876" s="189"/>
      <c r="E876" s="195"/>
      <c r="F876" s="189"/>
      <c r="G876" s="189"/>
      <c r="H876" s="189"/>
      <c r="I876" s="189"/>
      <c r="J876" s="189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</row>
    <row r="877" spans="1:25" x14ac:dyDescent="0.25">
      <c r="A877" s="189"/>
      <c r="B877" s="189"/>
      <c r="C877" s="189"/>
      <c r="D877" s="189"/>
      <c r="E877" s="195"/>
      <c r="F877" s="189"/>
      <c r="G877" s="189"/>
      <c r="H877" s="189"/>
      <c r="I877" s="189"/>
      <c r="J877" s="189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</row>
    <row r="878" spans="1:25" x14ac:dyDescent="0.25">
      <c r="A878" s="189"/>
      <c r="B878" s="189"/>
      <c r="C878" s="189"/>
      <c r="D878" s="189"/>
      <c r="E878" s="195"/>
      <c r="F878" s="189"/>
      <c r="G878" s="189"/>
      <c r="H878" s="189"/>
      <c r="I878" s="189"/>
      <c r="J878" s="189"/>
      <c r="K878" s="189"/>
      <c r="L878" s="189"/>
      <c r="M878" s="189"/>
      <c r="N878" s="189"/>
      <c r="O878" s="189"/>
      <c r="P878" s="189"/>
      <c r="Q878" s="189"/>
      <c r="R878" s="189"/>
      <c r="S878" s="189"/>
      <c r="T878" s="189"/>
      <c r="U878" s="189"/>
      <c r="V878" s="189"/>
      <c r="W878" s="189"/>
      <c r="X878" s="189"/>
      <c r="Y878" s="189"/>
    </row>
    <row r="879" spans="1:25" x14ac:dyDescent="0.25">
      <c r="A879" s="189"/>
      <c r="B879" s="189"/>
      <c r="C879" s="189"/>
      <c r="D879" s="189"/>
      <c r="E879" s="195"/>
      <c r="F879" s="189"/>
      <c r="G879" s="189"/>
      <c r="H879" s="189"/>
      <c r="I879" s="189"/>
      <c r="J879" s="189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</row>
    <row r="880" spans="1:25" x14ac:dyDescent="0.25">
      <c r="A880" s="189"/>
      <c r="B880" s="189"/>
      <c r="C880" s="189"/>
      <c r="D880" s="189"/>
      <c r="E880" s="195"/>
      <c r="F880" s="189"/>
      <c r="G880" s="189"/>
      <c r="H880" s="189"/>
      <c r="I880" s="189"/>
      <c r="J880" s="189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</row>
    <row r="881" spans="1:25" x14ac:dyDescent="0.25">
      <c r="A881" s="189"/>
      <c r="B881" s="189"/>
      <c r="C881" s="189"/>
      <c r="D881" s="189"/>
      <c r="E881" s="195"/>
      <c r="F881" s="189"/>
      <c r="G881" s="189"/>
      <c r="H881" s="189"/>
      <c r="I881" s="189"/>
      <c r="J881" s="189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</row>
    <row r="882" spans="1:25" x14ac:dyDescent="0.25">
      <c r="A882" s="189"/>
      <c r="B882" s="189"/>
      <c r="C882" s="189"/>
      <c r="D882" s="189"/>
      <c r="E882" s="195"/>
      <c r="F882" s="189"/>
      <c r="G882" s="189"/>
      <c r="H882" s="189"/>
      <c r="I882" s="189"/>
      <c r="J882" s="189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</row>
    <row r="883" spans="1:25" x14ac:dyDescent="0.25">
      <c r="A883" s="189"/>
      <c r="B883" s="189"/>
      <c r="C883" s="189"/>
      <c r="D883" s="189"/>
      <c r="E883" s="195"/>
      <c r="F883" s="189"/>
      <c r="G883" s="189"/>
      <c r="H883" s="189"/>
      <c r="I883" s="189"/>
      <c r="J883" s="189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</row>
    <row r="884" spans="1:25" x14ac:dyDescent="0.25">
      <c r="A884" s="189"/>
      <c r="B884" s="189"/>
      <c r="C884" s="189"/>
      <c r="D884" s="189"/>
      <c r="E884" s="195"/>
      <c r="F884" s="189"/>
      <c r="G884" s="189"/>
      <c r="H884" s="189"/>
      <c r="I884" s="189"/>
      <c r="J884" s="189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</row>
    <row r="885" spans="1:25" x14ac:dyDescent="0.25">
      <c r="A885" s="189"/>
      <c r="B885" s="189"/>
      <c r="C885" s="189"/>
      <c r="D885" s="189"/>
      <c r="E885" s="195"/>
      <c r="F885" s="189"/>
      <c r="G885" s="189"/>
      <c r="H885" s="189"/>
      <c r="I885" s="189"/>
      <c r="J885" s="189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</row>
    <row r="886" spans="1:25" x14ac:dyDescent="0.25">
      <c r="A886" s="189"/>
      <c r="B886" s="189"/>
      <c r="C886" s="189"/>
      <c r="D886" s="189"/>
      <c r="E886" s="195"/>
      <c r="F886" s="189"/>
      <c r="G886" s="189"/>
      <c r="H886" s="189"/>
      <c r="I886" s="189"/>
      <c r="J886" s="189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</row>
    <row r="887" spans="1:25" x14ac:dyDescent="0.25">
      <c r="A887" s="189"/>
      <c r="B887" s="189"/>
      <c r="C887" s="189"/>
      <c r="D887" s="189"/>
      <c r="E887" s="195"/>
      <c r="F887" s="189"/>
      <c r="G887" s="189"/>
      <c r="H887" s="189"/>
      <c r="I887" s="189"/>
      <c r="J887" s="189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</row>
    <row r="888" spans="1:25" x14ac:dyDescent="0.25">
      <c r="A888" s="189"/>
      <c r="B888" s="189"/>
      <c r="C888" s="189"/>
      <c r="D888" s="189"/>
      <c r="E888" s="195"/>
      <c r="F888" s="189"/>
      <c r="G888" s="189"/>
      <c r="H888" s="189"/>
      <c r="I888" s="189"/>
      <c r="J888" s="189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</row>
    <row r="889" spans="1:25" x14ac:dyDescent="0.25">
      <c r="A889" s="189"/>
      <c r="B889" s="189"/>
      <c r="C889" s="189"/>
      <c r="D889" s="189"/>
      <c r="E889" s="195"/>
      <c r="F889" s="189"/>
      <c r="G889" s="189"/>
      <c r="H889" s="189"/>
      <c r="I889" s="189"/>
      <c r="J889" s="189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</row>
    <row r="890" spans="1:25" x14ac:dyDescent="0.25">
      <c r="A890" s="189"/>
      <c r="B890" s="189"/>
      <c r="C890" s="189"/>
      <c r="D890" s="189"/>
      <c r="E890" s="195"/>
      <c r="F890" s="189"/>
      <c r="G890" s="189"/>
      <c r="H890" s="189"/>
      <c r="I890" s="189"/>
      <c r="J890" s="189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</row>
    <row r="891" spans="1:25" x14ac:dyDescent="0.25">
      <c r="A891" s="189"/>
      <c r="B891" s="189"/>
      <c r="C891" s="189"/>
      <c r="D891" s="189"/>
      <c r="E891" s="195"/>
      <c r="F891" s="189"/>
      <c r="G891" s="189"/>
      <c r="H891" s="189"/>
      <c r="I891" s="189"/>
      <c r="J891" s="189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</row>
    <row r="892" spans="1:25" x14ac:dyDescent="0.25">
      <c r="A892" s="189"/>
      <c r="B892" s="189"/>
      <c r="C892" s="189"/>
      <c r="D892" s="189"/>
      <c r="E892" s="195"/>
      <c r="F892" s="189"/>
      <c r="G892" s="189"/>
      <c r="H892" s="189"/>
      <c r="I892" s="189"/>
      <c r="J892" s="189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  <c r="X892" s="189"/>
      <c r="Y892" s="189"/>
    </row>
    <row r="893" spans="1:25" x14ac:dyDescent="0.25">
      <c r="A893" s="189"/>
      <c r="B893" s="189"/>
      <c r="C893" s="189"/>
      <c r="D893" s="189"/>
      <c r="E893" s="195"/>
      <c r="F893" s="189"/>
      <c r="G893" s="189"/>
      <c r="H893" s="189"/>
      <c r="I893" s="189"/>
      <c r="J893" s="189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</row>
    <row r="894" spans="1:25" x14ac:dyDescent="0.25">
      <c r="A894" s="189"/>
      <c r="B894" s="189"/>
      <c r="C894" s="189"/>
      <c r="D894" s="189"/>
      <c r="E894" s="195"/>
      <c r="F894" s="189"/>
      <c r="G894" s="189"/>
      <c r="H894" s="189"/>
      <c r="I894" s="189"/>
      <c r="J894" s="189"/>
      <c r="K894" s="189"/>
      <c r="L894" s="189"/>
      <c r="M894" s="189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  <c r="X894" s="189"/>
      <c r="Y894" s="189"/>
    </row>
    <row r="895" spans="1:25" x14ac:dyDescent="0.25">
      <c r="A895" s="189"/>
      <c r="B895" s="189"/>
      <c r="C895" s="189"/>
      <c r="D895" s="189"/>
      <c r="E895" s="195"/>
      <c r="F895" s="189"/>
      <c r="G895" s="189"/>
      <c r="H895" s="189"/>
      <c r="I895" s="189"/>
      <c r="J895" s="189"/>
      <c r="K895" s="189"/>
      <c r="L895" s="189"/>
      <c r="M895" s="189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  <c r="X895" s="189"/>
      <c r="Y895" s="189"/>
    </row>
    <row r="896" spans="1:25" x14ac:dyDescent="0.25">
      <c r="A896" s="189"/>
      <c r="B896" s="189"/>
      <c r="C896" s="189"/>
      <c r="D896" s="189"/>
      <c r="E896" s="195"/>
      <c r="F896" s="189"/>
      <c r="G896" s="189"/>
      <c r="H896" s="189"/>
      <c r="I896" s="189"/>
      <c r="J896" s="189"/>
      <c r="K896" s="189"/>
      <c r="L896" s="189"/>
      <c r="M896" s="189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  <c r="X896" s="189"/>
      <c r="Y896" s="189"/>
    </row>
    <row r="897" spans="1:25" x14ac:dyDescent="0.25">
      <c r="A897" s="189"/>
      <c r="B897" s="189"/>
      <c r="C897" s="189"/>
      <c r="D897" s="189"/>
      <c r="E897" s="195"/>
      <c r="F897" s="189"/>
      <c r="G897" s="189"/>
      <c r="H897" s="189"/>
      <c r="I897" s="189"/>
      <c r="J897" s="189"/>
      <c r="K897" s="189"/>
      <c r="L897" s="189"/>
      <c r="M897" s="189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  <c r="X897" s="189"/>
      <c r="Y897" s="189"/>
    </row>
    <row r="898" spans="1:25" x14ac:dyDescent="0.25">
      <c r="A898" s="189"/>
      <c r="B898" s="189"/>
      <c r="C898" s="189"/>
      <c r="D898" s="189"/>
      <c r="E898" s="195"/>
      <c r="F898" s="189"/>
      <c r="G898" s="189"/>
      <c r="H898" s="189"/>
      <c r="I898" s="189"/>
      <c r="J898" s="189"/>
      <c r="K898" s="189"/>
      <c r="L898" s="189"/>
      <c r="M898" s="189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  <c r="X898" s="189"/>
      <c r="Y898" s="189"/>
    </row>
    <row r="899" spans="1:25" x14ac:dyDescent="0.25">
      <c r="A899" s="189"/>
      <c r="B899" s="189"/>
      <c r="C899" s="189"/>
      <c r="D899" s="189"/>
      <c r="E899" s="195"/>
      <c r="F899" s="189"/>
      <c r="G899" s="189"/>
      <c r="H899" s="189"/>
      <c r="I899" s="189"/>
      <c r="J899" s="189"/>
      <c r="K899" s="189"/>
      <c r="L899" s="189"/>
      <c r="M899" s="189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  <c r="X899" s="189"/>
      <c r="Y899" s="189"/>
    </row>
    <row r="900" spans="1:25" x14ac:dyDescent="0.25">
      <c r="A900" s="189"/>
      <c r="B900" s="189"/>
      <c r="C900" s="189"/>
      <c r="D900" s="189"/>
      <c r="E900" s="195"/>
      <c r="F900" s="189"/>
      <c r="G900" s="189"/>
      <c r="H900" s="189"/>
      <c r="I900" s="189"/>
      <c r="J900" s="189"/>
      <c r="K900" s="189"/>
      <c r="L900" s="189"/>
      <c r="M900" s="189"/>
      <c r="N900" s="189"/>
      <c r="O900" s="189"/>
      <c r="P900" s="189"/>
      <c r="Q900" s="189"/>
      <c r="R900" s="189"/>
      <c r="S900" s="189"/>
      <c r="T900" s="189"/>
      <c r="U900" s="189"/>
      <c r="V900" s="189"/>
      <c r="W900" s="189"/>
      <c r="X900" s="189"/>
      <c r="Y900" s="189"/>
    </row>
    <row r="901" spans="1:25" x14ac:dyDescent="0.25">
      <c r="A901" s="189"/>
      <c r="B901" s="189"/>
      <c r="C901" s="189"/>
      <c r="D901" s="189"/>
      <c r="E901" s="195"/>
      <c r="F901" s="189"/>
      <c r="G901" s="189"/>
      <c r="H901" s="189"/>
      <c r="I901" s="189"/>
      <c r="J901" s="189"/>
      <c r="K901" s="189"/>
      <c r="L901" s="189"/>
      <c r="M901" s="189"/>
      <c r="N901" s="189"/>
      <c r="O901" s="189"/>
      <c r="P901" s="189"/>
      <c r="Q901" s="189"/>
      <c r="R901" s="189"/>
      <c r="S901" s="189"/>
      <c r="T901" s="189"/>
      <c r="U901" s="189"/>
      <c r="V901" s="189"/>
      <c r="W901" s="189"/>
      <c r="X901" s="189"/>
      <c r="Y901" s="189"/>
    </row>
    <row r="902" spans="1:25" x14ac:dyDescent="0.25">
      <c r="A902" s="189"/>
      <c r="B902" s="189"/>
      <c r="C902" s="189"/>
      <c r="D902" s="189"/>
      <c r="E902" s="195"/>
      <c r="F902" s="189"/>
      <c r="G902" s="189"/>
      <c r="H902" s="189"/>
      <c r="I902" s="189"/>
      <c r="J902" s="189"/>
      <c r="K902" s="189"/>
      <c r="L902" s="189"/>
      <c r="M902" s="189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  <c r="X902" s="189"/>
      <c r="Y902" s="189"/>
    </row>
    <row r="903" spans="1:25" x14ac:dyDescent="0.25">
      <c r="A903" s="189"/>
      <c r="B903" s="189"/>
      <c r="C903" s="189"/>
      <c r="D903" s="189"/>
      <c r="E903" s="195"/>
      <c r="F903" s="189"/>
      <c r="G903" s="189"/>
      <c r="H903" s="189"/>
      <c r="I903" s="189"/>
      <c r="J903" s="189"/>
      <c r="K903" s="189"/>
      <c r="L903" s="189"/>
      <c r="M903" s="189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  <c r="X903" s="189"/>
      <c r="Y903" s="189"/>
    </row>
    <row r="904" spans="1:25" x14ac:dyDescent="0.25">
      <c r="A904" s="189"/>
      <c r="B904" s="189"/>
      <c r="C904" s="189"/>
      <c r="D904" s="189"/>
      <c r="E904" s="195"/>
      <c r="F904" s="189"/>
      <c r="G904" s="189"/>
      <c r="H904" s="189"/>
      <c r="I904" s="189"/>
      <c r="J904" s="189"/>
      <c r="K904" s="189"/>
      <c r="L904" s="189"/>
      <c r="M904" s="189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  <c r="X904" s="189"/>
      <c r="Y904" s="189"/>
    </row>
    <row r="905" spans="1:25" x14ac:dyDescent="0.25">
      <c r="A905" s="189"/>
      <c r="B905" s="189"/>
      <c r="C905" s="189"/>
      <c r="D905" s="189"/>
      <c r="E905" s="195"/>
      <c r="F905" s="189"/>
      <c r="G905" s="189"/>
      <c r="H905" s="189"/>
      <c r="I905" s="189"/>
      <c r="J905" s="189"/>
      <c r="K905" s="189"/>
      <c r="L905" s="189"/>
      <c r="M905" s="189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  <c r="X905" s="189"/>
      <c r="Y905" s="189"/>
    </row>
    <row r="906" spans="1:25" x14ac:dyDescent="0.25">
      <c r="A906" s="189"/>
      <c r="B906" s="189"/>
      <c r="C906" s="189"/>
      <c r="D906" s="189"/>
      <c r="E906" s="195"/>
      <c r="F906" s="189"/>
      <c r="G906" s="189"/>
      <c r="H906" s="189"/>
      <c r="I906" s="189"/>
      <c r="J906" s="189"/>
      <c r="K906" s="189"/>
      <c r="L906" s="189"/>
      <c r="M906" s="189"/>
      <c r="N906" s="189"/>
      <c r="O906" s="189"/>
      <c r="P906" s="189"/>
      <c r="Q906" s="189"/>
      <c r="R906" s="189"/>
      <c r="S906" s="189"/>
      <c r="T906" s="189"/>
      <c r="U906" s="189"/>
      <c r="V906" s="189"/>
      <c r="W906" s="189"/>
      <c r="X906" s="189"/>
      <c r="Y906" s="189"/>
    </row>
    <row r="907" spans="1:25" x14ac:dyDescent="0.25">
      <c r="A907" s="189"/>
      <c r="B907" s="189"/>
      <c r="C907" s="189"/>
      <c r="D907" s="189"/>
      <c r="E907" s="195"/>
      <c r="F907" s="189"/>
      <c r="G907" s="189"/>
      <c r="H907" s="189"/>
      <c r="I907" s="189"/>
      <c r="J907" s="189"/>
      <c r="K907" s="189"/>
      <c r="L907" s="189"/>
      <c r="M907" s="189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  <c r="X907" s="189"/>
      <c r="Y907" s="189"/>
    </row>
    <row r="908" spans="1:25" x14ac:dyDescent="0.25">
      <c r="A908" s="189"/>
      <c r="B908" s="189"/>
      <c r="C908" s="189"/>
      <c r="D908" s="189"/>
      <c r="E908" s="195"/>
      <c r="F908" s="189"/>
      <c r="G908" s="189"/>
      <c r="H908" s="189"/>
      <c r="I908" s="189"/>
      <c r="J908" s="189"/>
      <c r="K908" s="189"/>
      <c r="L908" s="189"/>
      <c r="M908" s="189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  <c r="X908" s="189"/>
      <c r="Y908" s="189"/>
    </row>
    <row r="909" spans="1:25" x14ac:dyDescent="0.25">
      <c r="A909" s="189"/>
      <c r="B909" s="189"/>
      <c r="C909" s="189"/>
      <c r="D909" s="189"/>
      <c r="E909" s="195"/>
      <c r="F909" s="189"/>
      <c r="G909" s="189"/>
      <c r="H909" s="189"/>
      <c r="I909" s="189"/>
      <c r="J909" s="189"/>
      <c r="K909" s="189"/>
      <c r="L909" s="189"/>
      <c r="M909" s="189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  <c r="X909" s="189"/>
      <c r="Y909" s="189"/>
    </row>
    <row r="910" spans="1:25" x14ac:dyDescent="0.25">
      <c r="A910" s="189"/>
      <c r="B910" s="189"/>
      <c r="C910" s="189"/>
      <c r="D910" s="189"/>
      <c r="E910" s="195"/>
      <c r="F910" s="189"/>
      <c r="G910" s="189"/>
      <c r="H910" s="189"/>
      <c r="I910" s="189"/>
      <c r="J910" s="189"/>
      <c r="K910" s="189"/>
      <c r="L910" s="189"/>
      <c r="M910" s="189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  <c r="X910" s="189"/>
      <c r="Y910" s="189"/>
    </row>
    <row r="911" spans="1:25" x14ac:dyDescent="0.25">
      <c r="A911" s="189"/>
      <c r="B911" s="189"/>
      <c r="C911" s="189"/>
      <c r="D911" s="189"/>
      <c r="E911" s="195"/>
      <c r="F911" s="189"/>
      <c r="G911" s="189"/>
      <c r="H911" s="189"/>
      <c r="I911" s="189"/>
      <c r="J911" s="189"/>
      <c r="K911" s="189"/>
      <c r="L911" s="189"/>
      <c r="M911" s="189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  <c r="X911" s="189"/>
      <c r="Y911" s="189"/>
    </row>
    <row r="912" spans="1:25" x14ac:dyDescent="0.25">
      <c r="A912" s="189"/>
      <c r="B912" s="189"/>
      <c r="C912" s="189"/>
      <c r="D912" s="189"/>
      <c r="E912" s="195"/>
      <c r="F912" s="189"/>
      <c r="G912" s="189"/>
      <c r="H912" s="189"/>
      <c r="I912" s="189"/>
      <c r="J912" s="189"/>
      <c r="K912" s="189"/>
      <c r="L912" s="189"/>
      <c r="M912" s="189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  <c r="X912" s="189"/>
      <c r="Y912" s="189"/>
    </row>
    <row r="913" spans="1:25" x14ac:dyDescent="0.25">
      <c r="A913" s="189"/>
      <c r="B913" s="189"/>
      <c r="C913" s="189"/>
      <c r="D913" s="189"/>
      <c r="E913" s="195"/>
      <c r="F913" s="189"/>
      <c r="G913" s="189"/>
      <c r="H913" s="189"/>
      <c r="I913" s="189"/>
      <c r="J913" s="189"/>
      <c r="K913" s="189"/>
      <c r="L913" s="189"/>
      <c r="M913" s="189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  <c r="X913" s="189"/>
      <c r="Y913" s="189"/>
    </row>
    <row r="914" spans="1:25" x14ac:dyDescent="0.25">
      <c r="A914" s="189"/>
      <c r="B914" s="189"/>
      <c r="C914" s="189"/>
      <c r="D914" s="189"/>
      <c r="E914" s="195"/>
      <c r="F914" s="189"/>
      <c r="G914" s="189"/>
      <c r="H914" s="189"/>
      <c r="I914" s="189"/>
      <c r="J914" s="189"/>
      <c r="K914" s="189"/>
      <c r="L914" s="189"/>
      <c r="M914" s="189"/>
      <c r="N914" s="189"/>
      <c r="O914" s="189"/>
      <c r="P914" s="189"/>
      <c r="Q914" s="189"/>
      <c r="R914" s="189"/>
      <c r="S914" s="189"/>
      <c r="T914" s="189"/>
      <c r="U914" s="189"/>
      <c r="V914" s="189"/>
      <c r="W914" s="189"/>
      <c r="X914" s="189"/>
      <c r="Y914" s="189"/>
    </row>
    <row r="915" spans="1:25" x14ac:dyDescent="0.25">
      <c r="A915" s="189"/>
      <c r="B915" s="189"/>
      <c r="C915" s="189"/>
      <c r="D915" s="189"/>
      <c r="E915" s="195"/>
      <c r="F915" s="189"/>
      <c r="G915" s="189"/>
      <c r="H915" s="189"/>
      <c r="I915" s="189"/>
      <c r="J915" s="189"/>
      <c r="K915" s="189"/>
      <c r="L915" s="189"/>
      <c r="M915" s="189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  <c r="X915" s="189"/>
      <c r="Y915" s="189"/>
    </row>
    <row r="916" spans="1:25" x14ac:dyDescent="0.25">
      <c r="A916" s="189"/>
      <c r="B916" s="189"/>
      <c r="C916" s="189"/>
      <c r="D916" s="189"/>
      <c r="E916" s="195"/>
      <c r="F916" s="189"/>
      <c r="G916" s="189"/>
      <c r="H916" s="189"/>
      <c r="I916" s="189"/>
      <c r="J916" s="189"/>
      <c r="K916" s="189"/>
      <c r="L916" s="189"/>
      <c r="M916" s="189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  <c r="X916" s="189"/>
      <c r="Y916" s="189"/>
    </row>
    <row r="917" spans="1:25" x14ac:dyDescent="0.25">
      <c r="A917" s="189"/>
      <c r="B917" s="189"/>
      <c r="C917" s="189"/>
      <c r="D917" s="189"/>
      <c r="E917" s="195"/>
      <c r="F917" s="189"/>
      <c r="G917" s="189"/>
      <c r="H917" s="189"/>
      <c r="I917" s="189"/>
      <c r="J917" s="189"/>
      <c r="K917" s="189"/>
      <c r="L917" s="189"/>
      <c r="M917" s="189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  <c r="X917" s="189"/>
      <c r="Y917" s="189"/>
    </row>
    <row r="918" spans="1:25" x14ac:dyDescent="0.25">
      <c r="A918" s="189"/>
      <c r="B918" s="189"/>
      <c r="C918" s="189"/>
      <c r="D918" s="189"/>
      <c r="E918" s="195"/>
      <c r="F918" s="189"/>
      <c r="G918" s="189"/>
      <c r="H918" s="189"/>
      <c r="I918" s="189"/>
      <c r="J918" s="189"/>
      <c r="K918" s="189"/>
      <c r="L918" s="189"/>
      <c r="M918" s="189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  <c r="X918" s="189"/>
      <c r="Y918" s="189"/>
    </row>
    <row r="919" spans="1:25" x14ac:dyDescent="0.25">
      <c r="A919" s="189"/>
      <c r="B919" s="189"/>
      <c r="C919" s="189"/>
      <c r="D919" s="189"/>
      <c r="E919" s="195"/>
      <c r="F919" s="189"/>
      <c r="G919" s="189"/>
      <c r="H919" s="189"/>
      <c r="I919" s="189"/>
      <c r="J919" s="189"/>
      <c r="K919" s="189"/>
      <c r="L919" s="189"/>
      <c r="M919" s="189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  <c r="X919" s="189"/>
      <c r="Y919" s="189"/>
    </row>
    <row r="920" spans="1:25" x14ac:dyDescent="0.25">
      <c r="A920" s="189"/>
      <c r="B920" s="189"/>
      <c r="C920" s="189"/>
      <c r="D920" s="189"/>
      <c r="E920" s="195"/>
      <c r="F920" s="189"/>
      <c r="G920" s="189"/>
      <c r="H920" s="189"/>
      <c r="I920" s="189"/>
      <c r="J920" s="189"/>
      <c r="K920" s="189"/>
      <c r="L920" s="189"/>
      <c r="M920" s="189"/>
      <c r="N920" s="189"/>
      <c r="O920" s="189"/>
      <c r="P920" s="189"/>
      <c r="Q920" s="189"/>
      <c r="R920" s="189"/>
      <c r="S920" s="189"/>
      <c r="T920" s="189"/>
      <c r="U920" s="189"/>
      <c r="V920" s="189"/>
      <c r="W920" s="189"/>
      <c r="X920" s="189"/>
      <c r="Y920" s="189"/>
    </row>
    <row r="921" spans="1:25" x14ac:dyDescent="0.25">
      <c r="A921" s="189"/>
      <c r="B921" s="189"/>
      <c r="C921" s="189"/>
      <c r="D921" s="189"/>
      <c r="E921" s="195"/>
      <c r="F921" s="189"/>
      <c r="G921" s="189"/>
      <c r="H921" s="189"/>
      <c r="I921" s="189"/>
      <c r="J921" s="189"/>
      <c r="K921" s="189"/>
      <c r="L921" s="189"/>
      <c r="M921" s="189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  <c r="X921" s="189"/>
      <c r="Y921" s="189"/>
    </row>
    <row r="922" spans="1:25" x14ac:dyDescent="0.25">
      <c r="A922" s="189"/>
      <c r="B922" s="189"/>
      <c r="C922" s="189"/>
      <c r="D922" s="189"/>
      <c r="E922" s="195"/>
      <c r="F922" s="189"/>
      <c r="G922" s="189"/>
      <c r="H922" s="189"/>
      <c r="I922" s="189"/>
      <c r="J922" s="189"/>
      <c r="K922" s="189"/>
      <c r="L922" s="189"/>
      <c r="M922" s="189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  <c r="X922" s="189"/>
      <c r="Y922" s="189"/>
    </row>
    <row r="923" spans="1:25" x14ac:dyDescent="0.25">
      <c r="A923" s="189"/>
      <c r="B923" s="189"/>
      <c r="C923" s="189"/>
      <c r="D923" s="189"/>
      <c r="E923" s="195"/>
      <c r="F923" s="189"/>
      <c r="G923" s="189"/>
      <c r="H923" s="189"/>
      <c r="I923" s="189"/>
      <c r="J923" s="189"/>
      <c r="K923" s="189"/>
      <c r="L923" s="189"/>
      <c r="M923" s="189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  <c r="X923" s="189"/>
      <c r="Y923" s="189"/>
    </row>
    <row r="924" spans="1:25" x14ac:dyDescent="0.25">
      <c r="A924" s="189"/>
      <c r="B924" s="189"/>
      <c r="C924" s="189"/>
      <c r="D924" s="189"/>
      <c r="E924" s="195"/>
      <c r="F924" s="189"/>
      <c r="G924" s="189"/>
      <c r="H924" s="189"/>
      <c r="I924" s="189"/>
      <c r="J924" s="189"/>
      <c r="K924" s="189"/>
      <c r="L924" s="189"/>
      <c r="M924" s="189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  <c r="X924" s="189"/>
      <c r="Y924" s="189"/>
    </row>
    <row r="925" spans="1:25" x14ac:dyDescent="0.25">
      <c r="A925" s="189"/>
      <c r="B925" s="189"/>
      <c r="C925" s="189"/>
      <c r="D925" s="189"/>
      <c r="E925" s="195"/>
      <c r="F925" s="189"/>
      <c r="G925" s="189"/>
      <c r="H925" s="189"/>
      <c r="I925" s="189"/>
      <c r="J925" s="189"/>
      <c r="K925" s="189"/>
      <c r="L925" s="189"/>
      <c r="M925" s="189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  <c r="X925" s="189"/>
      <c r="Y925" s="189"/>
    </row>
    <row r="926" spans="1:25" x14ac:dyDescent="0.25">
      <c r="A926" s="189"/>
      <c r="B926" s="189"/>
      <c r="C926" s="189"/>
      <c r="D926" s="189"/>
      <c r="E926" s="195"/>
      <c r="F926" s="189"/>
      <c r="G926" s="189"/>
      <c r="H926" s="189"/>
      <c r="I926" s="189"/>
      <c r="J926" s="189"/>
      <c r="K926" s="189"/>
      <c r="L926" s="189"/>
      <c r="M926" s="189"/>
      <c r="N926" s="189"/>
      <c r="O926" s="189"/>
      <c r="P926" s="189"/>
      <c r="Q926" s="189"/>
      <c r="R926" s="189"/>
      <c r="S926" s="189"/>
      <c r="T926" s="189"/>
      <c r="U926" s="189"/>
      <c r="V926" s="189"/>
      <c r="W926" s="189"/>
      <c r="X926" s="189"/>
      <c r="Y926" s="189"/>
    </row>
    <row r="927" spans="1:25" x14ac:dyDescent="0.25">
      <c r="A927" s="189"/>
      <c r="B927" s="189"/>
      <c r="C927" s="189"/>
      <c r="D927" s="189"/>
      <c r="E927" s="195"/>
      <c r="F927" s="189"/>
      <c r="G927" s="189"/>
      <c r="H927" s="189"/>
      <c r="I927" s="189"/>
      <c r="J927" s="189"/>
      <c r="K927" s="189"/>
      <c r="L927" s="189"/>
      <c r="M927" s="189"/>
      <c r="N927" s="189"/>
      <c r="O927" s="189"/>
      <c r="P927" s="189"/>
      <c r="Q927" s="189"/>
      <c r="R927" s="189"/>
      <c r="S927" s="189"/>
      <c r="T927" s="189"/>
      <c r="U927" s="189"/>
      <c r="V927" s="189"/>
      <c r="W927" s="189"/>
      <c r="X927" s="189"/>
      <c r="Y927" s="189"/>
    </row>
    <row r="928" spans="1:25" x14ac:dyDescent="0.25">
      <c r="A928" s="189"/>
      <c r="B928" s="189"/>
      <c r="C928" s="189"/>
      <c r="D928" s="189"/>
      <c r="E928" s="195"/>
      <c r="F928" s="189"/>
      <c r="G928" s="189"/>
      <c r="H928" s="189"/>
      <c r="I928" s="189"/>
      <c r="J928" s="189"/>
      <c r="K928" s="189"/>
      <c r="L928" s="189"/>
      <c r="M928" s="189"/>
      <c r="N928" s="189"/>
      <c r="O928" s="189"/>
      <c r="P928" s="189"/>
      <c r="Q928" s="189"/>
      <c r="R928" s="189"/>
      <c r="S928" s="189"/>
      <c r="T928" s="189"/>
      <c r="U928" s="189"/>
      <c r="V928" s="189"/>
      <c r="W928" s="189"/>
      <c r="X928" s="189"/>
      <c r="Y928" s="189"/>
    </row>
    <row r="929" spans="1:25" x14ac:dyDescent="0.25">
      <c r="A929" s="189"/>
      <c r="B929" s="189"/>
      <c r="C929" s="189"/>
      <c r="D929" s="189"/>
      <c r="E929" s="195"/>
      <c r="F929" s="189"/>
      <c r="G929" s="189"/>
      <c r="H929" s="189"/>
      <c r="I929" s="189"/>
      <c r="J929" s="189"/>
      <c r="K929" s="189"/>
      <c r="L929" s="189"/>
      <c r="M929" s="189"/>
      <c r="N929" s="189"/>
      <c r="O929" s="189"/>
      <c r="P929" s="189"/>
      <c r="Q929" s="189"/>
      <c r="R929" s="189"/>
      <c r="S929" s="189"/>
      <c r="T929" s="189"/>
      <c r="U929" s="189"/>
      <c r="V929" s="189"/>
      <c r="W929" s="189"/>
      <c r="X929" s="189"/>
      <c r="Y929" s="189"/>
    </row>
    <row r="930" spans="1:25" x14ac:dyDescent="0.25">
      <c r="A930" s="189"/>
      <c r="B930" s="189"/>
      <c r="C930" s="189"/>
      <c r="D930" s="189"/>
      <c r="E930" s="195"/>
      <c r="F930" s="189"/>
      <c r="G930" s="189"/>
      <c r="H930" s="189"/>
      <c r="I930" s="189"/>
      <c r="J930" s="189"/>
      <c r="K930" s="189"/>
      <c r="L930" s="189"/>
      <c r="M930" s="189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  <c r="X930" s="189"/>
      <c r="Y930" s="189"/>
    </row>
    <row r="931" spans="1:25" x14ac:dyDescent="0.25">
      <c r="A931" s="189"/>
      <c r="B931" s="189"/>
      <c r="C931" s="189"/>
      <c r="D931" s="189"/>
      <c r="E931" s="195"/>
      <c r="F931" s="189"/>
      <c r="G931" s="189"/>
      <c r="H931" s="189"/>
      <c r="I931" s="189"/>
      <c r="J931" s="189"/>
      <c r="K931" s="189"/>
      <c r="L931" s="189"/>
      <c r="M931" s="189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  <c r="X931" s="189"/>
      <c r="Y931" s="189"/>
    </row>
    <row r="932" spans="1:25" x14ac:dyDescent="0.25">
      <c r="A932" s="189"/>
      <c r="B932" s="189"/>
      <c r="C932" s="189"/>
      <c r="D932" s="189"/>
      <c r="E932" s="195"/>
      <c r="F932" s="189"/>
      <c r="G932" s="189"/>
      <c r="H932" s="189"/>
      <c r="I932" s="189"/>
      <c r="J932" s="189"/>
      <c r="K932" s="189"/>
      <c r="L932" s="189"/>
      <c r="M932" s="189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  <c r="X932" s="189"/>
      <c r="Y932" s="189"/>
    </row>
    <row r="933" spans="1:25" x14ac:dyDescent="0.25">
      <c r="A933" s="189"/>
      <c r="B933" s="189"/>
      <c r="C933" s="189"/>
      <c r="D933" s="189"/>
      <c r="E933" s="195"/>
      <c r="F933" s="189"/>
      <c r="G933" s="189"/>
      <c r="H933" s="189"/>
      <c r="I933" s="189"/>
      <c r="J933" s="189"/>
      <c r="K933" s="189"/>
      <c r="L933" s="189"/>
      <c r="M933" s="189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  <c r="X933" s="189"/>
      <c r="Y933" s="189"/>
    </row>
    <row r="934" spans="1:25" x14ac:dyDescent="0.25">
      <c r="A934" s="189"/>
      <c r="B934" s="189"/>
      <c r="C934" s="189"/>
      <c r="D934" s="189"/>
      <c r="E934" s="195"/>
      <c r="F934" s="189"/>
      <c r="G934" s="189"/>
      <c r="H934" s="189"/>
      <c r="I934" s="189"/>
      <c r="J934" s="189"/>
      <c r="K934" s="189"/>
      <c r="L934" s="189"/>
      <c r="M934" s="189"/>
      <c r="N934" s="189"/>
      <c r="O934" s="189"/>
      <c r="P934" s="189"/>
      <c r="Q934" s="189"/>
      <c r="R934" s="189"/>
      <c r="S934" s="189"/>
      <c r="T934" s="189"/>
      <c r="U934" s="189"/>
      <c r="V934" s="189"/>
      <c r="W934" s="189"/>
      <c r="X934" s="189"/>
      <c r="Y934" s="189"/>
    </row>
    <row r="935" spans="1:25" x14ac:dyDescent="0.25">
      <c r="A935" s="189"/>
      <c r="B935" s="189"/>
      <c r="C935" s="189"/>
      <c r="D935" s="189"/>
      <c r="E935" s="195"/>
      <c r="F935" s="189"/>
      <c r="G935" s="189"/>
      <c r="H935" s="189"/>
      <c r="I935" s="189"/>
      <c r="J935" s="189"/>
      <c r="K935" s="189"/>
      <c r="L935" s="189"/>
      <c r="M935" s="189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</row>
    <row r="936" spans="1:25" x14ac:dyDescent="0.25">
      <c r="A936" s="189"/>
      <c r="B936" s="189"/>
      <c r="C936" s="189"/>
      <c r="D936" s="189"/>
      <c r="E936" s="195"/>
      <c r="F936" s="189"/>
      <c r="G936" s="189"/>
      <c r="H936" s="189"/>
      <c r="I936" s="189"/>
      <c r="J936" s="189"/>
      <c r="K936" s="189"/>
      <c r="L936" s="189"/>
      <c r="M936" s="189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</row>
    <row r="937" spans="1:25" x14ac:dyDescent="0.25">
      <c r="A937" s="189"/>
      <c r="B937" s="189"/>
      <c r="C937" s="189"/>
      <c r="D937" s="189"/>
      <c r="E937" s="195"/>
      <c r="F937" s="189"/>
      <c r="G937" s="189"/>
      <c r="H937" s="189"/>
      <c r="I937" s="189"/>
      <c r="J937" s="189"/>
      <c r="K937" s="189"/>
      <c r="L937" s="189"/>
      <c r="M937" s="189"/>
      <c r="N937" s="189"/>
      <c r="O937" s="189"/>
      <c r="P937" s="189"/>
      <c r="Q937" s="189"/>
      <c r="R937" s="189"/>
      <c r="S937" s="189"/>
      <c r="T937" s="189"/>
      <c r="U937" s="189"/>
      <c r="V937" s="189"/>
      <c r="W937" s="189"/>
      <c r="X937" s="189"/>
      <c r="Y937" s="189"/>
    </row>
    <row r="938" spans="1:25" x14ac:dyDescent="0.25">
      <c r="A938" s="189"/>
      <c r="B938" s="189"/>
      <c r="C938" s="189"/>
      <c r="D938" s="189"/>
      <c r="E938" s="195"/>
      <c r="F938" s="189"/>
      <c r="G938" s="189"/>
      <c r="H938" s="189"/>
      <c r="I938" s="189"/>
      <c r="J938" s="189"/>
      <c r="K938" s="189"/>
      <c r="L938" s="189"/>
      <c r="M938" s="189"/>
      <c r="N938" s="189"/>
      <c r="O938" s="189"/>
      <c r="P938" s="189"/>
      <c r="Q938" s="189"/>
      <c r="R938" s="189"/>
      <c r="S938" s="189"/>
      <c r="T938" s="189"/>
      <c r="U938" s="189"/>
      <c r="V938" s="189"/>
      <c r="W938" s="189"/>
      <c r="X938" s="189"/>
      <c r="Y938" s="189"/>
    </row>
    <row r="939" spans="1:25" x14ac:dyDescent="0.25">
      <c r="A939" s="189"/>
      <c r="B939" s="189"/>
      <c r="C939" s="189"/>
      <c r="D939" s="189"/>
      <c r="E939" s="195"/>
      <c r="F939" s="189"/>
      <c r="G939" s="189"/>
      <c r="H939" s="189"/>
      <c r="I939" s="189"/>
      <c r="J939" s="189"/>
      <c r="K939" s="189"/>
      <c r="L939" s="189"/>
      <c r="M939" s="189"/>
      <c r="N939" s="189"/>
      <c r="O939" s="189"/>
      <c r="P939" s="189"/>
      <c r="Q939" s="189"/>
      <c r="R939" s="189"/>
      <c r="S939" s="189"/>
      <c r="T939" s="189"/>
      <c r="U939" s="189"/>
      <c r="V939" s="189"/>
      <c r="W939" s="189"/>
      <c r="X939" s="189"/>
      <c r="Y939" s="189"/>
    </row>
    <row r="940" spans="1:25" x14ac:dyDescent="0.25">
      <c r="A940" s="189"/>
      <c r="B940" s="189"/>
      <c r="C940" s="189"/>
      <c r="D940" s="189"/>
      <c r="E940" s="195"/>
      <c r="F940" s="189"/>
      <c r="G940" s="189"/>
      <c r="H940" s="189"/>
      <c r="I940" s="189"/>
      <c r="J940" s="189"/>
      <c r="K940" s="189"/>
      <c r="L940" s="189"/>
      <c r="M940" s="189"/>
      <c r="N940" s="189"/>
      <c r="O940" s="189"/>
      <c r="P940" s="189"/>
      <c r="Q940" s="189"/>
      <c r="R940" s="189"/>
      <c r="S940" s="189"/>
      <c r="T940" s="189"/>
      <c r="U940" s="189"/>
      <c r="V940" s="189"/>
      <c r="W940" s="189"/>
      <c r="X940" s="189"/>
      <c r="Y940" s="189"/>
    </row>
    <row r="941" spans="1:25" x14ac:dyDescent="0.25">
      <c r="A941" s="189"/>
      <c r="B941" s="189"/>
      <c r="C941" s="189"/>
      <c r="D941" s="189"/>
      <c r="E941" s="195"/>
      <c r="F941" s="189"/>
      <c r="G941" s="189"/>
      <c r="H941" s="189"/>
      <c r="I941" s="189"/>
      <c r="J941" s="189"/>
      <c r="K941" s="189"/>
      <c r="L941" s="189"/>
      <c r="M941" s="189"/>
      <c r="N941" s="189"/>
      <c r="O941" s="189"/>
      <c r="P941" s="189"/>
      <c r="Q941" s="189"/>
      <c r="R941" s="189"/>
      <c r="S941" s="189"/>
      <c r="T941" s="189"/>
      <c r="U941" s="189"/>
      <c r="V941" s="189"/>
      <c r="W941" s="189"/>
      <c r="X941" s="189"/>
      <c r="Y941" s="189"/>
    </row>
    <row r="942" spans="1:25" x14ac:dyDescent="0.25">
      <c r="A942" s="189"/>
      <c r="B942" s="189"/>
      <c r="C942" s="189"/>
      <c r="D942" s="189"/>
      <c r="E942" s="195"/>
      <c r="F942" s="189"/>
      <c r="G942" s="189"/>
      <c r="H942" s="189"/>
      <c r="I942" s="189"/>
      <c r="J942" s="189"/>
      <c r="K942" s="189"/>
      <c r="L942" s="189"/>
      <c r="M942" s="189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</row>
    <row r="943" spans="1:25" x14ac:dyDescent="0.25">
      <c r="A943" s="189"/>
      <c r="B943" s="189"/>
      <c r="C943" s="189"/>
      <c r="D943" s="189"/>
      <c r="E943" s="195"/>
      <c r="F943" s="189"/>
      <c r="G943" s="189"/>
      <c r="H943" s="189"/>
      <c r="I943" s="189"/>
      <c r="J943" s="189"/>
      <c r="K943" s="189"/>
      <c r="L943" s="189"/>
      <c r="M943" s="189"/>
      <c r="N943" s="189"/>
      <c r="O943" s="189"/>
      <c r="P943" s="189"/>
      <c r="Q943" s="189"/>
      <c r="R943" s="189"/>
      <c r="S943" s="189"/>
      <c r="T943" s="189"/>
      <c r="U943" s="189"/>
      <c r="V943" s="189"/>
      <c r="W943" s="189"/>
      <c r="X943" s="189"/>
      <c r="Y943" s="189"/>
    </row>
    <row r="944" spans="1:25" x14ac:dyDescent="0.25">
      <c r="A944" s="189"/>
      <c r="B944" s="189"/>
      <c r="C944" s="189"/>
      <c r="D944" s="189"/>
      <c r="E944" s="195"/>
      <c r="F944" s="189"/>
      <c r="G944" s="189"/>
      <c r="H944" s="189"/>
      <c r="I944" s="189"/>
      <c r="J944" s="189"/>
      <c r="K944" s="189"/>
      <c r="L944" s="189"/>
      <c r="M944" s="189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  <c r="X944" s="189"/>
      <c r="Y944" s="189"/>
    </row>
    <row r="945" spans="1:25" x14ac:dyDescent="0.25">
      <c r="A945" s="189"/>
      <c r="B945" s="189"/>
      <c r="C945" s="189"/>
      <c r="D945" s="189"/>
      <c r="E945" s="195"/>
      <c r="F945" s="189"/>
      <c r="G945" s="189"/>
      <c r="H945" s="189"/>
      <c r="I945" s="189"/>
      <c r="J945" s="189"/>
      <c r="K945" s="189"/>
      <c r="L945" s="189"/>
      <c r="M945" s="189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  <c r="X945" s="189"/>
      <c r="Y945" s="189"/>
    </row>
    <row r="946" spans="1:25" x14ac:dyDescent="0.25">
      <c r="A946" s="189"/>
      <c r="B946" s="189"/>
      <c r="C946" s="189"/>
      <c r="D946" s="189"/>
      <c r="E946" s="195"/>
      <c r="F946" s="189"/>
      <c r="G946" s="189"/>
      <c r="H946" s="189"/>
      <c r="I946" s="189"/>
      <c r="J946" s="189"/>
      <c r="K946" s="189"/>
      <c r="L946" s="189"/>
      <c r="M946" s="189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  <c r="X946" s="189"/>
      <c r="Y946" s="189"/>
    </row>
    <row r="947" spans="1:25" x14ac:dyDescent="0.25">
      <c r="A947" s="189"/>
      <c r="B947" s="189"/>
      <c r="C947" s="189"/>
      <c r="D947" s="189"/>
      <c r="E947" s="195"/>
      <c r="F947" s="189"/>
      <c r="G947" s="189"/>
      <c r="H947" s="189"/>
      <c r="I947" s="189"/>
      <c r="J947" s="189"/>
      <c r="K947" s="189"/>
      <c r="L947" s="189"/>
      <c r="M947" s="189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  <c r="X947" s="189"/>
      <c r="Y947" s="189"/>
    </row>
    <row r="948" spans="1:25" x14ac:dyDescent="0.25">
      <c r="A948" s="189"/>
      <c r="B948" s="189"/>
      <c r="C948" s="189"/>
      <c r="D948" s="189"/>
      <c r="E948" s="195"/>
      <c r="F948" s="189"/>
      <c r="G948" s="189"/>
      <c r="H948" s="189"/>
      <c r="I948" s="189"/>
      <c r="J948" s="189"/>
      <c r="K948" s="189"/>
      <c r="L948" s="189"/>
      <c r="M948" s="189"/>
      <c r="N948" s="189"/>
      <c r="O948" s="189"/>
      <c r="P948" s="189"/>
      <c r="Q948" s="189"/>
      <c r="R948" s="189"/>
      <c r="S948" s="189"/>
      <c r="T948" s="189"/>
      <c r="U948" s="189"/>
      <c r="V948" s="189"/>
      <c r="W948" s="189"/>
      <c r="X948" s="189"/>
      <c r="Y948" s="189"/>
    </row>
    <row r="949" spans="1:25" x14ac:dyDescent="0.25">
      <c r="A949" s="189"/>
      <c r="B949" s="189"/>
      <c r="C949" s="189"/>
      <c r="D949" s="189"/>
      <c r="E949" s="195"/>
      <c r="F949" s="189"/>
      <c r="G949" s="189"/>
      <c r="H949" s="189"/>
      <c r="I949" s="189"/>
      <c r="J949" s="189"/>
      <c r="K949" s="189"/>
      <c r="L949" s="189"/>
      <c r="M949" s="189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  <c r="X949" s="189"/>
      <c r="Y949" s="189"/>
    </row>
    <row r="950" spans="1:25" x14ac:dyDescent="0.25">
      <c r="A950" s="189"/>
      <c r="B950" s="189"/>
      <c r="C950" s="189"/>
      <c r="D950" s="189"/>
      <c r="E950" s="195"/>
      <c r="F950" s="189"/>
      <c r="G950" s="189"/>
      <c r="H950" s="189"/>
      <c r="I950" s="189"/>
      <c r="J950" s="189"/>
      <c r="K950" s="189"/>
      <c r="L950" s="189"/>
      <c r="M950" s="189"/>
      <c r="N950" s="189"/>
      <c r="O950" s="189"/>
      <c r="P950" s="189"/>
      <c r="Q950" s="189"/>
      <c r="R950" s="189"/>
      <c r="S950" s="189"/>
      <c r="T950" s="189"/>
      <c r="U950" s="189"/>
      <c r="V950" s="189"/>
      <c r="W950" s="189"/>
      <c r="X950" s="189"/>
      <c r="Y950" s="189"/>
    </row>
    <row r="951" spans="1:25" x14ac:dyDescent="0.25">
      <c r="A951" s="189"/>
      <c r="B951" s="189"/>
      <c r="C951" s="189"/>
      <c r="D951" s="189"/>
      <c r="E951" s="195"/>
      <c r="F951" s="189"/>
      <c r="G951" s="189"/>
      <c r="H951" s="189"/>
      <c r="I951" s="189"/>
      <c r="J951" s="189"/>
      <c r="K951" s="189"/>
      <c r="L951" s="189"/>
      <c r="M951" s="189"/>
      <c r="N951" s="189"/>
      <c r="O951" s="189"/>
      <c r="P951" s="189"/>
      <c r="Q951" s="189"/>
      <c r="R951" s="189"/>
      <c r="S951" s="189"/>
      <c r="T951" s="189"/>
      <c r="U951" s="189"/>
      <c r="V951" s="189"/>
      <c r="W951" s="189"/>
      <c r="X951" s="189"/>
      <c r="Y951" s="189"/>
    </row>
    <row r="952" spans="1:25" x14ac:dyDescent="0.25">
      <c r="A952" s="189"/>
      <c r="B952" s="189"/>
      <c r="C952" s="189"/>
      <c r="D952" s="189"/>
      <c r="E952" s="195"/>
      <c r="F952" s="189"/>
      <c r="G952" s="189"/>
      <c r="H952" s="189"/>
      <c r="I952" s="189"/>
      <c r="J952" s="189"/>
      <c r="K952" s="189"/>
      <c r="L952" s="189"/>
      <c r="M952" s="189"/>
      <c r="N952" s="189"/>
      <c r="O952" s="189"/>
      <c r="P952" s="189"/>
      <c r="Q952" s="189"/>
      <c r="R952" s="189"/>
      <c r="S952" s="189"/>
      <c r="T952" s="189"/>
      <c r="U952" s="189"/>
      <c r="V952" s="189"/>
      <c r="W952" s="189"/>
      <c r="X952" s="189"/>
      <c r="Y952" s="189"/>
    </row>
    <row r="953" spans="1:25" x14ac:dyDescent="0.25">
      <c r="A953" s="189"/>
      <c r="B953" s="189"/>
      <c r="C953" s="189"/>
      <c r="D953" s="189"/>
      <c r="E953" s="195"/>
      <c r="F953" s="189"/>
      <c r="G953" s="189"/>
      <c r="H953" s="189"/>
      <c r="I953" s="189"/>
      <c r="J953" s="189"/>
      <c r="K953" s="189"/>
      <c r="L953" s="189"/>
      <c r="M953" s="189"/>
      <c r="N953" s="189"/>
      <c r="O953" s="189"/>
      <c r="P953" s="189"/>
      <c r="Q953" s="189"/>
      <c r="R953" s="189"/>
      <c r="S953" s="189"/>
      <c r="T953" s="189"/>
      <c r="U953" s="189"/>
      <c r="V953" s="189"/>
      <c r="W953" s="189"/>
      <c r="X953" s="189"/>
      <c r="Y953" s="189"/>
    </row>
    <row r="954" spans="1:25" x14ac:dyDescent="0.25">
      <c r="A954" s="189"/>
      <c r="B954" s="189"/>
      <c r="C954" s="189"/>
      <c r="D954" s="189"/>
      <c r="E954" s="195"/>
      <c r="F954" s="189"/>
      <c r="G954" s="189"/>
      <c r="H954" s="189"/>
      <c r="I954" s="189"/>
      <c r="J954" s="189"/>
      <c r="K954" s="189"/>
      <c r="L954" s="189"/>
      <c r="M954" s="189"/>
      <c r="N954" s="189"/>
      <c r="O954" s="189"/>
      <c r="P954" s="189"/>
      <c r="Q954" s="189"/>
      <c r="R954" s="189"/>
      <c r="S954" s="189"/>
      <c r="T954" s="189"/>
      <c r="U954" s="189"/>
      <c r="V954" s="189"/>
      <c r="W954" s="189"/>
      <c r="X954" s="189"/>
      <c r="Y954" s="189"/>
    </row>
    <row r="955" spans="1:25" x14ac:dyDescent="0.25">
      <c r="A955" s="189"/>
      <c r="B955" s="189"/>
      <c r="C955" s="189"/>
      <c r="D955" s="189"/>
      <c r="E955" s="195"/>
      <c r="F955" s="189"/>
      <c r="G955" s="189"/>
      <c r="H955" s="189"/>
      <c r="I955" s="189"/>
      <c r="J955" s="189"/>
      <c r="K955" s="189"/>
      <c r="L955" s="189"/>
      <c r="M955" s="189"/>
      <c r="N955" s="189"/>
      <c r="O955" s="189"/>
      <c r="P955" s="189"/>
      <c r="Q955" s="189"/>
      <c r="R955" s="189"/>
      <c r="S955" s="189"/>
      <c r="T955" s="189"/>
      <c r="U955" s="189"/>
      <c r="V955" s="189"/>
      <c r="W955" s="189"/>
      <c r="X955" s="189"/>
      <c r="Y955" s="189"/>
    </row>
    <row r="956" spans="1:25" x14ac:dyDescent="0.25">
      <c r="A956" s="189"/>
      <c r="B956" s="189"/>
      <c r="C956" s="189"/>
      <c r="D956" s="189"/>
      <c r="E956" s="195"/>
      <c r="F956" s="189"/>
      <c r="G956" s="189"/>
      <c r="H956" s="189"/>
      <c r="I956" s="189"/>
      <c r="J956" s="189"/>
      <c r="K956" s="189"/>
      <c r="L956" s="189"/>
      <c r="M956" s="189"/>
      <c r="N956" s="189"/>
      <c r="O956" s="189"/>
      <c r="P956" s="189"/>
      <c r="Q956" s="189"/>
      <c r="R956" s="189"/>
      <c r="S956" s="189"/>
      <c r="T956" s="189"/>
      <c r="U956" s="189"/>
      <c r="V956" s="189"/>
      <c r="W956" s="189"/>
      <c r="X956" s="189"/>
      <c r="Y956" s="189"/>
    </row>
    <row r="957" spans="1:25" x14ac:dyDescent="0.25">
      <c r="A957" s="189"/>
      <c r="B957" s="189"/>
      <c r="C957" s="189"/>
      <c r="D957" s="189"/>
      <c r="E957" s="195"/>
      <c r="F957" s="189"/>
      <c r="G957" s="189"/>
      <c r="H957" s="189"/>
      <c r="I957" s="189"/>
      <c r="J957" s="189"/>
      <c r="K957" s="189"/>
      <c r="L957" s="189"/>
      <c r="M957" s="189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189"/>
    </row>
    <row r="958" spans="1:25" x14ac:dyDescent="0.25">
      <c r="A958" s="189"/>
      <c r="B958" s="189"/>
      <c r="C958" s="189"/>
      <c r="D958" s="189"/>
      <c r="E958" s="195"/>
      <c r="F958" s="189"/>
      <c r="G958" s="189"/>
      <c r="H958" s="189"/>
      <c r="I958" s="189"/>
      <c r="J958" s="189"/>
      <c r="K958" s="189"/>
      <c r="L958" s="189"/>
      <c r="M958" s="189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  <c r="X958" s="189"/>
      <c r="Y958" s="189"/>
    </row>
    <row r="959" spans="1:25" x14ac:dyDescent="0.25">
      <c r="A959" s="189"/>
      <c r="B959" s="189"/>
      <c r="C959" s="189"/>
      <c r="D959" s="189"/>
      <c r="E959" s="195"/>
      <c r="F959" s="189"/>
      <c r="G959" s="189"/>
      <c r="H959" s="189"/>
      <c r="I959" s="189"/>
      <c r="J959" s="189"/>
      <c r="K959" s="189"/>
      <c r="L959" s="189"/>
      <c r="M959" s="189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  <c r="X959" s="189"/>
      <c r="Y959" s="189"/>
    </row>
    <row r="960" spans="1:25" x14ac:dyDescent="0.25">
      <c r="A960" s="189"/>
      <c r="B960" s="189"/>
      <c r="C960" s="189"/>
      <c r="D960" s="189"/>
      <c r="E960" s="195"/>
      <c r="F960" s="189"/>
      <c r="G960" s="189"/>
      <c r="H960" s="189"/>
      <c r="I960" s="189"/>
      <c r="J960" s="189"/>
      <c r="K960" s="189"/>
      <c r="L960" s="189"/>
      <c r="M960" s="189"/>
      <c r="N960" s="189"/>
      <c r="O960" s="189"/>
      <c r="P960" s="189"/>
      <c r="Q960" s="189"/>
      <c r="R960" s="189"/>
      <c r="S960" s="189"/>
      <c r="T960" s="189"/>
      <c r="U960" s="189"/>
      <c r="V960" s="189"/>
      <c r="W960" s="189"/>
      <c r="X960" s="189"/>
      <c r="Y960" s="189"/>
    </row>
    <row r="961" spans="1:25" x14ac:dyDescent="0.25">
      <c r="A961" s="189"/>
      <c r="B961" s="189"/>
      <c r="C961" s="189"/>
      <c r="D961" s="189"/>
      <c r="E961" s="195"/>
      <c r="F961" s="189"/>
      <c r="G961" s="189"/>
      <c r="H961" s="189"/>
      <c r="I961" s="189"/>
      <c r="J961" s="189"/>
      <c r="K961" s="189"/>
      <c r="L961" s="189"/>
      <c r="M961" s="189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  <c r="X961" s="189"/>
      <c r="Y961" s="189"/>
    </row>
    <row r="962" spans="1:25" x14ac:dyDescent="0.25">
      <c r="A962" s="189"/>
      <c r="B962" s="189"/>
      <c r="C962" s="189"/>
      <c r="D962" s="189"/>
      <c r="E962" s="195"/>
      <c r="F962" s="189"/>
      <c r="G962" s="189"/>
      <c r="H962" s="189"/>
      <c r="I962" s="189"/>
      <c r="J962" s="189"/>
      <c r="K962" s="189"/>
      <c r="L962" s="189"/>
      <c r="M962" s="189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  <c r="X962" s="189"/>
      <c r="Y962" s="189"/>
    </row>
    <row r="963" spans="1:25" x14ac:dyDescent="0.25">
      <c r="A963" s="189"/>
      <c r="B963" s="189"/>
      <c r="C963" s="189"/>
      <c r="D963" s="189"/>
      <c r="E963" s="195"/>
      <c r="F963" s="189"/>
      <c r="G963" s="189"/>
      <c r="H963" s="189"/>
      <c r="I963" s="189"/>
      <c r="J963" s="189"/>
      <c r="K963" s="189"/>
      <c r="L963" s="189"/>
      <c r="M963" s="189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  <c r="X963" s="189"/>
      <c r="Y963" s="189"/>
    </row>
    <row r="964" spans="1:25" x14ac:dyDescent="0.25">
      <c r="A964" s="189"/>
      <c r="B964" s="189"/>
      <c r="C964" s="189"/>
      <c r="D964" s="189"/>
      <c r="E964" s="195"/>
      <c r="F964" s="189"/>
      <c r="G964" s="189"/>
      <c r="H964" s="189"/>
      <c r="I964" s="189"/>
      <c r="J964" s="189"/>
      <c r="K964" s="189"/>
      <c r="L964" s="189"/>
      <c r="M964" s="189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  <c r="X964" s="189"/>
      <c r="Y964" s="189"/>
    </row>
    <row r="965" spans="1:25" x14ac:dyDescent="0.25">
      <c r="A965" s="189"/>
      <c r="B965" s="189"/>
      <c r="C965" s="189"/>
      <c r="D965" s="189"/>
      <c r="E965" s="195"/>
      <c r="F965" s="189"/>
      <c r="G965" s="189"/>
      <c r="H965" s="189"/>
      <c r="I965" s="189"/>
      <c r="J965" s="189"/>
      <c r="K965" s="189"/>
      <c r="L965" s="189"/>
      <c r="M965" s="189"/>
      <c r="N965" s="189"/>
      <c r="O965" s="189"/>
      <c r="P965" s="189"/>
      <c r="Q965" s="189"/>
      <c r="R965" s="189"/>
      <c r="S965" s="189"/>
      <c r="T965" s="189"/>
      <c r="U965" s="189"/>
      <c r="V965" s="189"/>
      <c r="W965" s="189"/>
      <c r="X965" s="189"/>
      <c r="Y965" s="189"/>
    </row>
    <row r="966" spans="1:25" x14ac:dyDescent="0.25">
      <c r="A966" s="189"/>
      <c r="B966" s="189"/>
      <c r="C966" s="189"/>
      <c r="D966" s="189"/>
      <c r="E966" s="195"/>
      <c r="F966" s="189"/>
      <c r="G966" s="189"/>
      <c r="H966" s="189"/>
      <c r="I966" s="189"/>
      <c r="J966" s="189"/>
      <c r="K966" s="189"/>
      <c r="L966" s="189"/>
      <c r="M966" s="189"/>
      <c r="N966" s="189"/>
      <c r="O966" s="189"/>
      <c r="P966" s="189"/>
      <c r="Q966" s="189"/>
      <c r="R966" s="189"/>
      <c r="S966" s="189"/>
      <c r="T966" s="189"/>
      <c r="U966" s="189"/>
      <c r="V966" s="189"/>
      <c r="W966" s="189"/>
      <c r="X966" s="189"/>
      <c r="Y966" s="189"/>
    </row>
    <row r="967" spans="1:25" x14ac:dyDescent="0.25">
      <c r="A967" s="189"/>
      <c r="B967" s="189"/>
      <c r="C967" s="189"/>
      <c r="D967" s="189"/>
      <c r="E967" s="195"/>
      <c r="F967" s="189"/>
      <c r="G967" s="189"/>
      <c r="H967" s="189"/>
      <c r="I967" s="189"/>
      <c r="J967" s="189"/>
      <c r="K967" s="189"/>
      <c r="L967" s="189"/>
      <c r="M967" s="189"/>
      <c r="N967" s="189"/>
      <c r="O967" s="189"/>
      <c r="P967" s="189"/>
      <c r="Q967" s="189"/>
      <c r="R967" s="189"/>
      <c r="S967" s="189"/>
      <c r="T967" s="189"/>
      <c r="U967" s="189"/>
      <c r="V967" s="189"/>
      <c r="W967" s="189"/>
      <c r="X967" s="189"/>
      <c r="Y967" s="189"/>
    </row>
    <row r="968" spans="1:25" x14ac:dyDescent="0.25">
      <c r="A968" s="189"/>
      <c r="B968" s="189"/>
      <c r="C968" s="189"/>
      <c r="D968" s="189"/>
      <c r="E968" s="195"/>
      <c r="F968" s="189"/>
      <c r="G968" s="189"/>
      <c r="H968" s="189"/>
      <c r="I968" s="189"/>
      <c r="J968" s="189"/>
      <c r="K968" s="189"/>
      <c r="L968" s="189"/>
      <c r="M968" s="189"/>
      <c r="N968" s="189"/>
      <c r="O968" s="189"/>
      <c r="P968" s="189"/>
      <c r="Q968" s="189"/>
      <c r="R968" s="189"/>
      <c r="S968" s="189"/>
      <c r="T968" s="189"/>
      <c r="U968" s="189"/>
      <c r="V968" s="189"/>
      <c r="W968" s="189"/>
      <c r="X968" s="189"/>
      <c r="Y968" s="189"/>
    </row>
    <row r="969" spans="1:25" x14ac:dyDescent="0.25">
      <c r="A969" s="189"/>
      <c r="B969" s="189"/>
      <c r="C969" s="189"/>
      <c r="D969" s="189"/>
      <c r="E969" s="195"/>
      <c r="F969" s="189"/>
      <c r="G969" s="189"/>
      <c r="H969" s="189"/>
      <c r="I969" s="189"/>
      <c r="J969" s="189"/>
      <c r="K969" s="189"/>
      <c r="L969" s="189"/>
      <c r="M969" s="189"/>
      <c r="N969" s="189"/>
      <c r="O969" s="189"/>
      <c r="P969" s="189"/>
      <c r="Q969" s="189"/>
      <c r="R969" s="189"/>
      <c r="S969" s="189"/>
      <c r="T969" s="189"/>
      <c r="U969" s="189"/>
      <c r="V969" s="189"/>
      <c r="W969" s="189"/>
      <c r="X969" s="189"/>
      <c r="Y969" s="189"/>
    </row>
    <row r="970" spans="1:25" x14ac:dyDescent="0.25">
      <c r="A970" s="189"/>
      <c r="B970" s="189"/>
      <c r="C970" s="189"/>
      <c r="D970" s="189"/>
      <c r="E970" s="195"/>
      <c r="F970" s="189"/>
      <c r="G970" s="189"/>
      <c r="H970" s="189"/>
      <c r="I970" s="189"/>
      <c r="J970" s="189"/>
      <c r="K970" s="189"/>
      <c r="L970" s="189"/>
      <c r="M970" s="189"/>
      <c r="N970" s="189"/>
      <c r="O970" s="189"/>
      <c r="P970" s="189"/>
      <c r="Q970" s="189"/>
      <c r="R970" s="189"/>
      <c r="S970" s="189"/>
      <c r="T970" s="189"/>
      <c r="U970" s="189"/>
      <c r="V970" s="189"/>
      <c r="W970" s="189"/>
      <c r="X970" s="189"/>
      <c r="Y970" s="189"/>
    </row>
    <row r="971" spans="1:25" x14ac:dyDescent="0.25">
      <c r="A971" s="189"/>
      <c r="B971" s="189"/>
      <c r="C971" s="189"/>
      <c r="D971" s="189"/>
      <c r="E971" s="195"/>
      <c r="F971" s="189"/>
      <c r="G971" s="189"/>
      <c r="H971" s="189"/>
      <c r="I971" s="189"/>
      <c r="J971" s="189"/>
      <c r="K971" s="189"/>
      <c r="L971" s="189"/>
      <c r="M971" s="189"/>
      <c r="N971" s="189"/>
      <c r="O971" s="189"/>
      <c r="P971" s="189"/>
      <c r="Q971" s="189"/>
      <c r="R971" s="189"/>
      <c r="S971" s="189"/>
      <c r="T971" s="189"/>
      <c r="U971" s="189"/>
      <c r="V971" s="189"/>
      <c r="W971" s="189"/>
      <c r="X971" s="189"/>
      <c r="Y971" s="189"/>
    </row>
    <row r="972" spans="1:25" x14ac:dyDescent="0.25">
      <c r="A972" s="189"/>
      <c r="B972" s="189"/>
      <c r="C972" s="189"/>
      <c r="D972" s="189"/>
      <c r="E972" s="195"/>
      <c r="F972" s="189"/>
      <c r="G972" s="189"/>
      <c r="H972" s="189"/>
      <c r="I972" s="189"/>
      <c r="J972" s="189"/>
      <c r="K972" s="189"/>
      <c r="L972" s="189"/>
      <c r="M972" s="189"/>
      <c r="N972" s="189"/>
      <c r="O972" s="189"/>
      <c r="P972" s="189"/>
      <c r="Q972" s="189"/>
      <c r="R972" s="189"/>
      <c r="S972" s="189"/>
      <c r="T972" s="189"/>
      <c r="U972" s="189"/>
      <c r="V972" s="189"/>
      <c r="W972" s="189"/>
      <c r="X972" s="189"/>
      <c r="Y972" s="189"/>
    </row>
    <row r="973" spans="1:25" x14ac:dyDescent="0.25">
      <c r="A973" s="189"/>
      <c r="B973" s="189"/>
      <c r="C973" s="189"/>
      <c r="D973" s="189"/>
      <c r="E973" s="195"/>
      <c r="F973" s="189"/>
      <c r="G973" s="189"/>
      <c r="H973" s="189"/>
      <c r="I973" s="189"/>
      <c r="J973" s="189"/>
      <c r="K973" s="189"/>
      <c r="L973" s="189"/>
      <c r="M973" s="189"/>
      <c r="N973" s="189"/>
      <c r="O973" s="189"/>
      <c r="P973" s="189"/>
      <c r="Q973" s="189"/>
      <c r="R973" s="189"/>
      <c r="S973" s="189"/>
      <c r="T973" s="189"/>
      <c r="U973" s="189"/>
      <c r="V973" s="189"/>
      <c r="W973" s="189"/>
      <c r="X973" s="189"/>
      <c r="Y973" s="189"/>
    </row>
    <row r="974" spans="1:25" x14ac:dyDescent="0.25">
      <c r="A974" s="189"/>
      <c r="B974" s="189"/>
      <c r="C974" s="189"/>
      <c r="D974" s="189"/>
      <c r="E974" s="195"/>
      <c r="F974" s="189"/>
      <c r="G974" s="189"/>
      <c r="H974" s="189"/>
      <c r="I974" s="189"/>
      <c r="J974" s="189"/>
      <c r="K974" s="189"/>
      <c r="L974" s="189"/>
      <c r="M974" s="189"/>
      <c r="N974" s="189"/>
      <c r="O974" s="189"/>
      <c r="P974" s="189"/>
      <c r="Q974" s="189"/>
      <c r="R974" s="189"/>
      <c r="S974" s="189"/>
      <c r="T974" s="189"/>
      <c r="U974" s="189"/>
      <c r="V974" s="189"/>
      <c r="W974" s="189"/>
      <c r="X974" s="189"/>
      <c r="Y974" s="189"/>
    </row>
    <row r="975" spans="1:25" x14ac:dyDescent="0.25">
      <c r="A975" s="189"/>
      <c r="B975" s="189"/>
      <c r="C975" s="189"/>
      <c r="D975" s="189"/>
      <c r="E975" s="195"/>
      <c r="F975" s="189"/>
      <c r="G975" s="189"/>
      <c r="H975" s="189"/>
      <c r="I975" s="189"/>
      <c r="J975" s="189"/>
      <c r="K975" s="189"/>
      <c r="L975" s="189"/>
      <c r="M975" s="189"/>
      <c r="N975" s="189"/>
      <c r="O975" s="189"/>
      <c r="P975" s="189"/>
      <c r="Q975" s="189"/>
      <c r="R975" s="189"/>
      <c r="S975" s="189"/>
      <c r="T975" s="189"/>
      <c r="U975" s="189"/>
      <c r="V975" s="189"/>
      <c r="W975" s="189"/>
      <c r="X975" s="189"/>
      <c r="Y975" s="189"/>
    </row>
    <row r="976" spans="1:25" x14ac:dyDescent="0.25">
      <c r="A976" s="189"/>
      <c r="B976" s="189"/>
      <c r="C976" s="189"/>
      <c r="D976" s="189"/>
      <c r="E976" s="195"/>
      <c r="F976" s="189"/>
      <c r="G976" s="189"/>
      <c r="H976" s="189"/>
      <c r="I976" s="189"/>
      <c r="J976" s="189"/>
      <c r="K976" s="189"/>
      <c r="L976" s="189"/>
      <c r="M976" s="189"/>
      <c r="N976" s="189"/>
      <c r="O976" s="189"/>
      <c r="P976" s="189"/>
      <c r="Q976" s="189"/>
      <c r="R976" s="189"/>
      <c r="S976" s="189"/>
      <c r="T976" s="189"/>
      <c r="U976" s="189"/>
      <c r="V976" s="189"/>
      <c r="W976" s="189"/>
      <c r="X976" s="189"/>
      <c r="Y976" s="189"/>
    </row>
    <row r="977" spans="1:25" x14ac:dyDescent="0.25">
      <c r="A977" s="189"/>
      <c r="B977" s="189"/>
      <c r="C977" s="189"/>
      <c r="D977" s="189"/>
      <c r="E977" s="195"/>
      <c r="F977" s="189"/>
      <c r="G977" s="189"/>
      <c r="H977" s="189"/>
      <c r="I977" s="189"/>
      <c r="J977" s="189"/>
      <c r="K977" s="189"/>
      <c r="L977" s="189"/>
      <c r="M977" s="189"/>
      <c r="N977" s="189"/>
      <c r="O977" s="189"/>
      <c r="P977" s="189"/>
      <c r="Q977" s="189"/>
      <c r="R977" s="189"/>
      <c r="S977" s="189"/>
      <c r="T977" s="189"/>
      <c r="U977" s="189"/>
      <c r="V977" s="189"/>
      <c r="W977" s="189"/>
      <c r="X977" s="189"/>
      <c r="Y977" s="189"/>
    </row>
    <row r="978" spans="1:25" x14ac:dyDescent="0.25">
      <c r="A978" s="189"/>
      <c r="B978" s="189"/>
      <c r="C978" s="189"/>
      <c r="D978" s="189"/>
      <c r="E978" s="195"/>
      <c r="F978" s="189"/>
      <c r="G978" s="189"/>
      <c r="H978" s="189"/>
      <c r="I978" s="189"/>
      <c r="J978" s="189"/>
      <c r="K978" s="189"/>
      <c r="L978" s="189"/>
      <c r="M978" s="189"/>
      <c r="N978" s="189"/>
      <c r="O978" s="189"/>
      <c r="P978" s="189"/>
      <c r="Q978" s="189"/>
      <c r="R978" s="189"/>
      <c r="S978" s="189"/>
      <c r="T978" s="189"/>
      <c r="U978" s="189"/>
      <c r="V978" s="189"/>
      <c r="W978" s="189"/>
      <c r="X978" s="189"/>
      <c r="Y978" s="189"/>
    </row>
    <row r="979" spans="1:25" x14ac:dyDescent="0.25">
      <c r="A979" s="189"/>
      <c r="B979" s="189"/>
      <c r="C979" s="189"/>
      <c r="D979" s="189"/>
      <c r="E979" s="195"/>
      <c r="F979" s="189"/>
      <c r="G979" s="189"/>
      <c r="H979" s="189"/>
      <c r="I979" s="189"/>
      <c r="J979" s="189"/>
      <c r="K979" s="189"/>
      <c r="L979" s="189"/>
      <c r="M979" s="189"/>
      <c r="N979" s="189"/>
      <c r="O979" s="189"/>
      <c r="P979" s="189"/>
      <c r="Q979" s="189"/>
      <c r="R979" s="189"/>
      <c r="S979" s="189"/>
      <c r="T979" s="189"/>
      <c r="U979" s="189"/>
      <c r="V979" s="189"/>
      <c r="W979" s="189"/>
      <c r="X979" s="189"/>
      <c r="Y979" s="189"/>
    </row>
    <row r="980" spans="1:25" x14ac:dyDescent="0.25">
      <c r="A980" s="189"/>
      <c r="B980" s="189"/>
      <c r="C980" s="189"/>
      <c r="D980" s="189"/>
      <c r="E980" s="195"/>
      <c r="F980" s="189"/>
      <c r="G980" s="189"/>
      <c r="H980" s="189"/>
      <c r="I980" s="189"/>
      <c r="J980" s="189"/>
      <c r="K980" s="189"/>
      <c r="L980" s="189"/>
      <c r="M980" s="189"/>
      <c r="N980" s="189"/>
      <c r="O980" s="189"/>
      <c r="P980" s="189"/>
      <c r="Q980" s="189"/>
      <c r="R980" s="189"/>
      <c r="S980" s="189"/>
      <c r="T980" s="189"/>
      <c r="U980" s="189"/>
      <c r="V980" s="189"/>
      <c r="W980" s="189"/>
      <c r="X980" s="189"/>
      <c r="Y980" s="189"/>
    </row>
    <row r="981" spans="1:25" x14ac:dyDescent="0.25">
      <c r="A981" s="189"/>
      <c r="B981" s="189"/>
      <c r="C981" s="189"/>
      <c r="D981" s="189"/>
      <c r="E981" s="195"/>
      <c r="F981" s="189"/>
      <c r="G981" s="189"/>
      <c r="H981" s="189"/>
      <c r="I981" s="189"/>
      <c r="J981" s="189"/>
      <c r="K981" s="189"/>
      <c r="L981" s="189"/>
      <c r="M981" s="189"/>
      <c r="N981" s="189"/>
      <c r="O981" s="189"/>
      <c r="P981" s="189"/>
      <c r="Q981" s="189"/>
      <c r="R981" s="189"/>
      <c r="S981" s="189"/>
      <c r="T981" s="189"/>
      <c r="U981" s="189"/>
      <c r="V981" s="189"/>
      <c r="W981" s="189"/>
      <c r="X981" s="189"/>
      <c r="Y981" s="189"/>
    </row>
    <row r="982" spans="1:25" x14ac:dyDescent="0.25">
      <c r="A982" s="189"/>
      <c r="B982" s="189"/>
      <c r="C982" s="189"/>
      <c r="D982" s="189"/>
      <c r="E982" s="195"/>
      <c r="F982" s="189"/>
      <c r="G982" s="189"/>
      <c r="H982" s="189"/>
      <c r="I982" s="189"/>
      <c r="J982" s="189"/>
      <c r="K982" s="189"/>
      <c r="L982" s="189"/>
      <c r="M982" s="189"/>
      <c r="N982" s="189"/>
      <c r="O982" s="189"/>
      <c r="P982" s="189"/>
      <c r="Q982" s="189"/>
      <c r="R982" s="189"/>
      <c r="S982" s="189"/>
      <c r="T982" s="189"/>
      <c r="U982" s="189"/>
      <c r="V982" s="189"/>
      <c r="W982" s="189"/>
      <c r="X982" s="189"/>
      <c r="Y982" s="189"/>
    </row>
    <row r="983" spans="1:25" x14ac:dyDescent="0.25">
      <c r="A983" s="189"/>
      <c r="B983" s="189"/>
      <c r="C983" s="189"/>
      <c r="D983" s="189"/>
      <c r="E983" s="195"/>
      <c r="F983" s="189"/>
      <c r="G983" s="189"/>
      <c r="H983" s="189"/>
      <c r="I983" s="189"/>
      <c r="J983" s="189"/>
      <c r="K983" s="189"/>
      <c r="L983" s="189"/>
      <c r="M983" s="189"/>
      <c r="N983" s="189"/>
      <c r="O983" s="189"/>
      <c r="P983" s="189"/>
      <c r="Q983" s="189"/>
      <c r="R983" s="189"/>
      <c r="S983" s="189"/>
      <c r="T983" s="189"/>
      <c r="U983" s="189"/>
      <c r="V983" s="189"/>
      <c r="W983" s="189"/>
      <c r="X983" s="189"/>
      <c r="Y983" s="189"/>
    </row>
    <row r="984" spans="1:25" x14ac:dyDescent="0.25">
      <c r="A984" s="189"/>
      <c r="B984" s="189"/>
      <c r="C984" s="189"/>
      <c r="D984" s="189"/>
      <c r="E984" s="195"/>
      <c r="F984" s="189"/>
      <c r="G984" s="189"/>
      <c r="H984" s="189"/>
      <c r="I984" s="189"/>
      <c r="J984" s="189"/>
      <c r="K984" s="189"/>
      <c r="L984" s="189"/>
      <c r="M984" s="189"/>
      <c r="N984" s="189"/>
      <c r="O984" s="189"/>
      <c r="P984" s="189"/>
      <c r="Q984" s="189"/>
      <c r="R984" s="189"/>
      <c r="S984" s="189"/>
      <c r="T984" s="189"/>
      <c r="U984" s="189"/>
      <c r="V984" s="189"/>
      <c r="W984" s="189"/>
      <c r="X984" s="189"/>
      <c r="Y984" s="189"/>
    </row>
    <row r="985" spans="1:25" x14ac:dyDescent="0.25">
      <c r="A985" s="189"/>
      <c r="B985" s="189"/>
      <c r="C985" s="189"/>
      <c r="D985" s="189"/>
      <c r="E985" s="195"/>
      <c r="F985" s="189"/>
      <c r="G985" s="189"/>
      <c r="H985" s="189"/>
      <c r="I985" s="189"/>
      <c r="J985" s="189"/>
      <c r="K985" s="189"/>
      <c r="L985" s="189"/>
      <c r="M985" s="189"/>
      <c r="N985" s="189"/>
      <c r="O985" s="189"/>
      <c r="P985" s="189"/>
      <c r="Q985" s="189"/>
      <c r="R985" s="189"/>
      <c r="S985" s="189"/>
      <c r="T985" s="189"/>
      <c r="U985" s="189"/>
      <c r="V985" s="189"/>
      <c r="W985" s="189"/>
      <c r="X985" s="189"/>
      <c r="Y985" s="189"/>
    </row>
    <row r="986" spans="1:25" x14ac:dyDescent="0.25">
      <c r="A986" s="189"/>
      <c r="B986" s="189"/>
      <c r="C986" s="189"/>
      <c r="D986" s="189"/>
      <c r="E986" s="195"/>
      <c r="F986" s="189"/>
      <c r="G986" s="189"/>
      <c r="H986" s="189"/>
      <c r="I986" s="189"/>
      <c r="J986" s="189"/>
      <c r="K986" s="189"/>
      <c r="L986" s="189"/>
      <c r="M986" s="189"/>
      <c r="N986" s="189"/>
      <c r="O986" s="189"/>
      <c r="P986" s="189"/>
      <c r="Q986" s="189"/>
      <c r="R986" s="189"/>
      <c r="S986" s="189"/>
      <c r="T986" s="189"/>
      <c r="U986" s="189"/>
      <c r="V986" s="189"/>
      <c r="W986" s="189"/>
      <c r="X986" s="189"/>
      <c r="Y986" s="189"/>
    </row>
    <row r="987" spans="1:25" x14ac:dyDescent="0.25">
      <c r="A987" s="189"/>
      <c r="B987" s="189"/>
      <c r="C987" s="189"/>
      <c r="D987" s="189"/>
      <c r="E987" s="195"/>
      <c r="F987" s="189"/>
      <c r="G987" s="189"/>
      <c r="H987" s="189"/>
      <c r="I987" s="189"/>
      <c r="J987" s="189"/>
      <c r="K987" s="189"/>
      <c r="L987" s="189"/>
      <c r="M987" s="189"/>
      <c r="N987" s="189"/>
      <c r="O987" s="189"/>
      <c r="P987" s="189"/>
      <c r="Q987" s="189"/>
      <c r="R987" s="189"/>
      <c r="S987" s="189"/>
      <c r="T987" s="189"/>
      <c r="U987" s="189"/>
      <c r="V987" s="189"/>
      <c r="W987" s="189"/>
      <c r="X987" s="189"/>
      <c r="Y987" s="189"/>
    </row>
    <row r="988" spans="1:25" x14ac:dyDescent="0.25">
      <c r="A988" s="189"/>
      <c r="B988" s="189"/>
      <c r="C988" s="189"/>
      <c r="D988" s="189"/>
      <c r="E988" s="195"/>
      <c r="F988" s="189"/>
      <c r="G988" s="189"/>
      <c r="H988" s="189"/>
      <c r="I988" s="189"/>
      <c r="J988" s="189"/>
      <c r="K988" s="189"/>
      <c r="L988" s="189"/>
      <c r="M988" s="189"/>
      <c r="N988" s="189"/>
      <c r="O988" s="189"/>
      <c r="P988" s="189"/>
      <c r="Q988" s="189"/>
      <c r="R988" s="189"/>
      <c r="S988" s="189"/>
      <c r="T988" s="189"/>
      <c r="U988" s="189"/>
      <c r="V988" s="189"/>
      <c r="W988" s="189"/>
      <c r="X988" s="189"/>
      <c r="Y988" s="189"/>
    </row>
    <row r="989" spans="1:25" x14ac:dyDescent="0.25">
      <c r="A989" s="189"/>
      <c r="B989" s="189"/>
      <c r="C989" s="189"/>
      <c r="D989" s="189"/>
      <c r="E989" s="195"/>
      <c r="F989" s="189"/>
      <c r="G989" s="189"/>
      <c r="H989" s="189"/>
      <c r="I989" s="189"/>
      <c r="J989" s="189"/>
      <c r="K989" s="189"/>
      <c r="L989" s="189"/>
      <c r="M989" s="189"/>
      <c r="N989" s="189"/>
      <c r="O989" s="189"/>
      <c r="P989" s="189"/>
      <c r="Q989" s="189"/>
      <c r="R989" s="189"/>
      <c r="S989" s="189"/>
      <c r="T989" s="189"/>
      <c r="U989" s="189"/>
      <c r="V989" s="189"/>
      <c r="W989" s="189"/>
      <c r="X989" s="189"/>
      <c r="Y989" s="189"/>
    </row>
    <row r="990" spans="1:25" x14ac:dyDescent="0.25">
      <c r="A990" s="189"/>
      <c r="B990" s="189"/>
      <c r="C990" s="189"/>
      <c r="D990" s="189"/>
      <c r="E990" s="195"/>
      <c r="F990" s="189"/>
      <c r="G990" s="189"/>
      <c r="H990" s="189"/>
      <c r="I990" s="189"/>
      <c r="J990" s="189"/>
      <c r="K990" s="189"/>
      <c r="L990" s="189"/>
      <c r="M990" s="189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</row>
    <row r="991" spans="1:25" x14ac:dyDescent="0.25">
      <c r="A991" s="189"/>
      <c r="B991" s="189"/>
      <c r="C991" s="189"/>
      <c r="D991" s="189"/>
      <c r="E991" s="195"/>
      <c r="F991" s="189"/>
      <c r="G991" s="189"/>
      <c r="H991" s="189"/>
      <c r="I991" s="189"/>
      <c r="J991" s="189"/>
      <c r="K991" s="189"/>
      <c r="L991" s="189"/>
      <c r="M991" s="189"/>
      <c r="N991" s="189"/>
      <c r="O991" s="189"/>
      <c r="P991" s="189"/>
      <c r="Q991" s="189"/>
      <c r="R991" s="189"/>
      <c r="S991" s="189"/>
      <c r="T991" s="189"/>
      <c r="U991" s="189"/>
      <c r="V991" s="189"/>
      <c r="W991" s="189"/>
      <c r="X991" s="189"/>
      <c r="Y991" s="189"/>
    </row>
    <row r="992" spans="1:25" x14ac:dyDescent="0.25">
      <c r="A992" s="189"/>
      <c r="B992" s="189"/>
      <c r="C992" s="189"/>
      <c r="D992" s="189"/>
      <c r="E992" s="195"/>
      <c r="F992" s="189"/>
      <c r="G992" s="189"/>
      <c r="H992" s="189"/>
      <c r="I992" s="189"/>
      <c r="J992" s="189"/>
      <c r="K992" s="189"/>
      <c r="L992" s="189"/>
      <c r="M992" s="189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</row>
    <row r="993" spans="1:25" x14ac:dyDescent="0.25">
      <c r="A993" s="189"/>
      <c r="B993" s="189"/>
      <c r="C993" s="189"/>
      <c r="D993" s="189"/>
      <c r="E993" s="195"/>
      <c r="F993" s="189"/>
      <c r="G993" s="189"/>
      <c r="H993" s="189"/>
      <c r="I993" s="189"/>
      <c r="J993" s="189"/>
      <c r="K993" s="189"/>
      <c r="L993" s="189"/>
      <c r="M993" s="189"/>
      <c r="N993" s="189"/>
      <c r="O993" s="189"/>
      <c r="P993" s="189"/>
      <c r="Q993" s="189"/>
      <c r="R993" s="189"/>
      <c r="S993" s="189"/>
      <c r="T993" s="189"/>
      <c r="U993" s="189"/>
      <c r="V993" s="189"/>
      <c r="W993" s="189"/>
      <c r="X993" s="189"/>
      <c r="Y993" s="189"/>
    </row>
    <row r="994" spans="1:25" x14ac:dyDescent="0.25">
      <c r="A994" s="189"/>
      <c r="B994" s="189"/>
      <c r="C994" s="189"/>
      <c r="D994" s="189"/>
      <c r="E994" s="195"/>
      <c r="F994" s="189"/>
      <c r="G994" s="189"/>
      <c r="H994" s="189"/>
      <c r="I994" s="189"/>
      <c r="J994" s="189"/>
      <c r="K994" s="189"/>
      <c r="L994" s="189"/>
      <c r="M994" s="189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</row>
    <row r="995" spans="1:25" x14ac:dyDescent="0.25">
      <c r="A995" s="189"/>
      <c r="B995" s="189"/>
      <c r="C995" s="189"/>
      <c r="D995" s="189"/>
      <c r="E995" s="195"/>
      <c r="F995" s="189"/>
      <c r="G995" s="189"/>
      <c r="H995" s="189"/>
      <c r="I995" s="189"/>
      <c r="J995" s="189"/>
      <c r="K995" s="189"/>
      <c r="L995" s="189"/>
      <c r="M995" s="189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  <c r="X995" s="189"/>
      <c r="Y995" s="189"/>
    </row>
    <row r="996" spans="1:25" x14ac:dyDescent="0.25">
      <c r="A996" s="189"/>
      <c r="B996" s="189"/>
      <c r="C996" s="189"/>
      <c r="D996" s="189"/>
      <c r="E996" s="195"/>
      <c r="F996" s="189"/>
      <c r="G996" s="189"/>
      <c r="H996" s="189"/>
      <c r="I996" s="189"/>
      <c r="J996" s="189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</row>
    <row r="997" spans="1:25" x14ac:dyDescent="0.25">
      <c r="A997" s="189"/>
      <c r="B997" s="189"/>
      <c r="C997" s="189"/>
      <c r="D997" s="189"/>
      <c r="E997" s="195"/>
      <c r="F997" s="189"/>
      <c r="G997" s="189"/>
      <c r="H997" s="189"/>
      <c r="I997" s="189"/>
      <c r="J997" s="189"/>
      <c r="K997" s="189"/>
      <c r="L997" s="189"/>
      <c r="M997" s="189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</row>
    <row r="998" spans="1:25" x14ac:dyDescent="0.25">
      <c r="A998" s="189"/>
      <c r="B998" s="189"/>
      <c r="C998" s="189"/>
      <c r="D998" s="189"/>
      <c r="E998" s="195"/>
      <c r="F998" s="189"/>
      <c r="G998" s="189"/>
      <c r="H998" s="189"/>
      <c r="I998" s="189"/>
      <c r="J998" s="189"/>
      <c r="K998" s="189"/>
      <c r="L998" s="189"/>
      <c r="M998" s="189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</row>
    <row r="999" spans="1:25" x14ac:dyDescent="0.25">
      <c r="A999" s="189"/>
      <c r="B999" s="189"/>
      <c r="C999" s="189"/>
      <c r="D999" s="189"/>
      <c r="E999" s="195"/>
      <c r="F999" s="189"/>
      <c r="G999" s="189"/>
      <c r="H999" s="189"/>
      <c r="I999" s="189"/>
      <c r="J999" s="189"/>
      <c r="K999" s="189"/>
      <c r="L999" s="189"/>
      <c r="M999" s="189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</row>
  </sheetData>
  <mergeCells count="11">
    <mergeCell ref="B30:B31"/>
    <mergeCell ref="D30:D31"/>
    <mergeCell ref="B41:B42"/>
    <mergeCell ref="D41:D42"/>
    <mergeCell ref="F41:F42"/>
    <mergeCell ref="B18:B19"/>
    <mergeCell ref="D18:D19"/>
    <mergeCell ref="A1:F1"/>
    <mergeCell ref="A2:A3"/>
    <mergeCell ref="B9:B11"/>
    <mergeCell ref="D9:D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V1000"/>
  <sheetViews>
    <sheetView showGridLines="0" zoomScale="85" zoomScaleNormal="85" workbookViewId="0">
      <selection activeCell="G2" sqref="G1:G1048576"/>
    </sheetView>
  </sheetViews>
  <sheetFormatPr defaultColWidth="12.6328125" defaultRowHeight="15" customHeight="1" x14ac:dyDescent="0.25"/>
  <cols>
    <col min="1" max="1" width="11.453125" customWidth="1"/>
    <col min="2" max="2" width="44" customWidth="1"/>
    <col min="3" max="3" width="16.08984375" customWidth="1"/>
    <col min="4" max="4" width="8.453125" customWidth="1"/>
    <col min="5" max="5" width="18.453125" style="415" hidden="1" customWidth="1"/>
    <col min="6" max="6" width="12.90625" hidden="1" customWidth="1"/>
    <col min="7" max="7" width="19.90625" customWidth="1"/>
    <col min="8" max="8" width="15.453125" customWidth="1"/>
    <col min="9" max="22" width="8.6328125" customWidth="1"/>
  </cols>
  <sheetData>
    <row r="1" spans="1:22" ht="15" customHeight="1" x14ac:dyDescent="0.25">
      <c r="A1" s="1"/>
      <c r="B1" s="300" t="s">
        <v>1105</v>
      </c>
      <c r="C1" s="301"/>
      <c r="D1" s="301"/>
      <c r="E1" s="301"/>
      <c r="F1" s="301"/>
      <c r="G1" s="30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"/>
      <c r="B2" s="37"/>
      <c r="C2" s="1"/>
      <c r="D2" s="1"/>
      <c r="E2" s="402"/>
      <c r="F2" s="250">
        <f>+Coeficientes!CE363</f>
        <v>2.1558027347843294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"/>
      <c r="B3" s="38"/>
      <c r="C3" s="39" t="s">
        <v>976</v>
      </c>
      <c r="D3" s="40"/>
      <c r="E3" s="403" t="s">
        <v>976</v>
      </c>
      <c r="F3" s="1"/>
      <c r="G3" s="41" t="s">
        <v>977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"/>
      <c r="B4" s="1"/>
      <c r="C4" s="42">
        <v>45107</v>
      </c>
      <c r="D4" s="40"/>
      <c r="E4" s="404">
        <v>44742</v>
      </c>
      <c r="F4" s="1"/>
      <c r="G4" s="43">
        <v>44742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"/>
      <c r="B5" s="44" t="s">
        <v>1011</v>
      </c>
      <c r="C5" s="45"/>
      <c r="D5" s="28"/>
      <c r="E5" s="40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"/>
      <c r="B6" s="44" t="s">
        <v>1012</v>
      </c>
      <c r="C6" s="45"/>
      <c r="D6" s="28"/>
      <c r="E6" s="40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"/>
      <c r="B7" s="44" t="s">
        <v>1013</v>
      </c>
      <c r="C7" s="281">
        <v>673525321.91999996</v>
      </c>
      <c r="D7" s="28"/>
      <c r="E7" s="406">
        <v>347946453.45999998</v>
      </c>
      <c r="F7" s="1"/>
      <c r="G7" s="5">
        <f>+E7*$F$2</f>
        <v>750103915.9275763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"/>
      <c r="B8" s="44" t="s">
        <v>1014</v>
      </c>
      <c r="C8" s="281">
        <v>85182268.200000003</v>
      </c>
      <c r="D8" s="28"/>
      <c r="E8" s="406">
        <v>39839561.770000003</v>
      </c>
      <c r="F8" s="1"/>
      <c r="G8" s="5">
        <f t="shared" ref="G8:G9" si="0">+E8*$F$2</f>
        <v>85886236.216375232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"/>
      <c r="B9" s="44" t="s">
        <v>1015</v>
      </c>
      <c r="C9" s="281">
        <v>92176691.280000001</v>
      </c>
      <c r="D9" s="28"/>
      <c r="E9" s="406">
        <v>24332194.850000001</v>
      </c>
      <c r="F9" s="1"/>
      <c r="G9" s="5">
        <f t="shared" si="0"/>
        <v>52455412.200935178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hidden="1" customHeight="1" x14ac:dyDescent="0.25">
      <c r="A10" s="1"/>
      <c r="B10" s="283"/>
      <c r="C10" s="281"/>
      <c r="D10" s="28"/>
      <c r="E10" s="406"/>
      <c r="F10" s="1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hidden="1" customHeight="1" x14ac:dyDescent="0.25">
      <c r="A11" s="1"/>
      <c r="B11" s="46"/>
      <c r="C11" s="281"/>
      <c r="D11" s="28"/>
      <c r="E11" s="406"/>
      <c r="F11" s="1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1"/>
      <c r="B12" s="284" t="s">
        <v>1016</v>
      </c>
      <c r="C12" s="285">
        <f>+SUM(C7:C9)</f>
        <v>850884281.39999998</v>
      </c>
      <c r="D12" s="28"/>
      <c r="E12" s="407">
        <f>+SUM(E7:E9)</f>
        <v>412118210.07999998</v>
      </c>
      <c r="F12" s="1"/>
      <c r="G12" s="286">
        <f>+SUM(G7:G9)</f>
        <v>888445564.34488666</v>
      </c>
      <c r="H12" s="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"/>
      <c r="B13" s="287"/>
      <c r="C13" s="282"/>
      <c r="D13" s="28"/>
      <c r="E13" s="406"/>
      <c r="F13" s="1"/>
      <c r="G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"/>
      <c r="B14" s="288" t="s">
        <v>1017</v>
      </c>
      <c r="C14" s="289"/>
      <c r="D14" s="290"/>
      <c r="E14" s="408"/>
      <c r="F14" s="1"/>
      <c r="G14" s="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"/>
      <c r="B15" s="283" t="s">
        <v>1018</v>
      </c>
      <c r="C15" s="281">
        <v>-139110923.91999999</v>
      </c>
      <c r="D15" s="28"/>
      <c r="E15" s="406">
        <v>-80381451.730000004</v>
      </c>
      <c r="F15" s="1"/>
      <c r="G15" s="282">
        <f t="shared" ref="G15:G18" si="1">+E15*$F$2</f>
        <v>-173286553.46546859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"/>
      <c r="B16" s="283" t="s">
        <v>1019</v>
      </c>
      <c r="C16" s="281">
        <v>-333865064.45999998</v>
      </c>
      <c r="D16" s="28"/>
      <c r="E16" s="406">
        <v>-150589580.56</v>
      </c>
      <c r="F16" s="1"/>
      <c r="G16" s="282">
        <f t="shared" si="1"/>
        <v>-324641429.60127306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"/>
      <c r="B17" s="283" t="s">
        <v>1020</v>
      </c>
      <c r="C17" s="281">
        <v>-325647356.26999998</v>
      </c>
      <c r="D17" s="28"/>
      <c r="E17" s="406">
        <v>-149208825.09999999</v>
      </c>
      <c r="F17" s="1"/>
      <c r="G17" s="282">
        <f t="shared" si="1"/>
        <v>-321664793.20453668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"/>
      <c r="B18" s="46" t="s">
        <v>1021</v>
      </c>
      <c r="C18" s="291">
        <f>-SUM('ssyss 23'!H715)</f>
        <v>-93481949.879999995</v>
      </c>
      <c r="D18" s="28"/>
      <c r="E18" s="409">
        <v>-41294694.359999999</v>
      </c>
      <c r="F18" s="1"/>
      <c r="G18" s="292">
        <f t="shared" si="1"/>
        <v>-89023215.033371016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"/>
      <c r="B19" s="293" t="s">
        <v>1022</v>
      </c>
      <c r="C19" s="47">
        <f>+SUM(C15:C18)</f>
        <v>-892105294.52999997</v>
      </c>
      <c r="D19" s="28"/>
      <c r="E19" s="410">
        <f>+SUM(E15:E18)</f>
        <v>-421474551.75</v>
      </c>
      <c r="F19" s="1"/>
      <c r="G19" s="48">
        <f>+SUM(G15:G18)</f>
        <v>-908615991.30464935</v>
      </c>
      <c r="H19" s="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"/>
      <c r="B20" s="294"/>
      <c r="C20" s="295"/>
      <c r="D20" s="28"/>
      <c r="E20" s="411"/>
      <c r="F20" s="1"/>
      <c r="G20" s="4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"/>
      <c r="B21" s="288" t="s">
        <v>1023</v>
      </c>
      <c r="C21" s="281"/>
      <c r="D21" s="28"/>
      <c r="E21" s="406"/>
      <c r="F21" s="1"/>
      <c r="G21" s="4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 x14ac:dyDescent="0.25">
      <c r="A22" s="1"/>
      <c r="B22" s="46" t="s">
        <v>1024</v>
      </c>
      <c r="C22" s="291">
        <v>25665557.91</v>
      </c>
      <c r="D22" s="28"/>
      <c r="E22" s="409">
        <v>7490635.6799999997</v>
      </c>
      <c r="F22" s="1"/>
      <c r="G22" s="5">
        <f>+E22*$F$2</f>
        <v>16148332.884217074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"/>
      <c r="B23" s="296" t="s">
        <v>1025</v>
      </c>
      <c r="C23" s="48">
        <f>+C22+C19+C12</f>
        <v>-15555455.220000029</v>
      </c>
      <c r="D23" s="297"/>
      <c r="E23" s="410">
        <f>+E22+E19+E12</f>
        <v>-1865705.9900000095</v>
      </c>
      <c r="F23" s="1"/>
      <c r="G23" s="48">
        <f>+G22+G19+G12</f>
        <v>-4022094.0755456686</v>
      </c>
      <c r="H23" s="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 x14ac:dyDescent="0.25">
      <c r="A24" s="1"/>
      <c r="B24" s="298"/>
      <c r="C24" s="49"/>
      <c r="D24" s="290"/>
      <c r="E24" s="412"/>
      <c r="F24" s="1"/>
      <c r="G24" s="4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customHeight="1" x14ac:dyDescent="0.25">
      <c r="A25" s="1"/>
      <c r="B25" s="46"/>
      <c r="C25" s="49"/>
      <c r="D25" s="50"/>
      <c r="E25" s="413"/>
      <c r="F25" s="1"/>
      <c r="G25" s="4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"/>
      <c r="B26" s="51" t="s">
        <v>1026</v>
      </c>
      <c r="C26" s="47">
        <f>+C23</f>
        <v>-15555455.220000029</v>
      </c>
      <c r="D26" s="52"/>
      <c r="E26" s="410">
        <f>+E23</f>
        <v>-1865705.9900000095</v>
      </c>
      <c r="F26" s="1"/>
      <c r="G26" s="48">
        <f>+G23</f>
        <v>-4022094.0755456686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customHeight="1" x14ac:dyDescent="0.25">
      <c r="A27" s="1"/>
      <c r="B27" s="53"/>
      <c r="C27" s="54"/>
      <c r="D27" s="1"/>
      <c r="E27" s="414"/>
      <c r="F27" s="1"/>
      <c r="G27" s="4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 x14ac:dyDescent="0.25">
      <c r="A28" s="1"/>
      <c r="B28" s="1"/>
      <c r="C28" s="22"/>
      <c r="D28" s="1"/>
      <c r="E28" s="40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"/>
      <c r="B29" s="1"/>
      <c r="C29" s="1"/>
      <c r="D29" s="1"/>
      <c r="E29" s="40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"/>
      <c r="B30" s="1"/>
      <c r="C30" s="1"/>
      <c r="D30" s="1"/>
      <c r="E30" s="40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"/>
      <c r="B31" s="1"/>
      <c r="C31" s="1"/>
      <c r="D31" s="1"/>
      <c r="E31" s="40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"/>
      <c r="B32" s="1"/>
      <c r="C32" s="1"/>
      <c r="D32" s="1"/>
      <c r="E32" s="40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"/>
      <c r="B33" s="1"/>
      <c r="C33" s="1"/>
      <c r="D33" s="1"/>
      <c r="E33" s="40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"/>
      <c r="B34" s="1"/>
      <c r="C34" s="1"/>
      <c r="D34" s="1"/>
      <c r="E34" s="40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"/>
      <c r="B35" s="1"/>
      <c r="C35" s="1"/>
      <c r="D35" s="1"/>
      <c r="E35" s="40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"/>
      <c r="B36" s="1"/>
      <c r="C36" s="1"/>
      <c r="D36" s="1"/>
      <c r="E36" s="40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"/>
      <c r="B37" s="1"/>
      <c r="C37" s="1"/>
      <c r="D37" s="1"/>
      <c r="E37" s="40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"/>
      <c r="B38" s="1"/>
      <c r="C38" s="1"/>
      <c r="D38" s="1"/>
      <c r="E38" s="40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"/>
      <c r="B39" s="1"/>
      <c r="C39" s="1"/>
      <c r="D39" s="1"/>
      <c r="E39" s="40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"/>
      <c r="B40" s="1"/>
      <c r="C40" s="1"/>
      <c r="D40" s="1"/>
      <c r="E40" s="40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"/>
      <c r="B41" s="1"/>
      <c r="C41" s="1"/>
      <c r="D41" s="1"/>
      <c r="E41" s="40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"/>
      <c r="B42" s="1"/>
      <c r="C42" s="1"/>
      <c r="D42" s="1"/>
      <c r="E42" s="40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"/>
      <c r="B43" s="1"/>
      <c r="C43" s="1"/>
      <c r="D43" s="1"/>
      <c r="E43" s="40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"/>
      <c r="B44" s="1"/>
      <c r="C44" s="1"/>
      <c r="D44" s="1"/>
      <c r="E44" s="40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"/>
      <c r="B45" s="1"/>
      <c r="C45" s="1"/>
      <c r="D45" s="1"/>
      <c r="E45" s="40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"/>
      <c r="B46" s="1"/>
      <c r="C46" s="1"/>
      <c r="D46" s="1"/>
      <c r="E46" s="40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"/>
      <c r="B47" s="1"/>
      <c r="C47" s="1"/>
      <c r="D47" s="1"/>
      <c r="E47" s="40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"/>
      <c r="B48" s="1"/>
      <c r="C48" s="1"/>
      <c r="D48" s="1"/>
      <c r="E48" s="40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"/>
      <c r="B49" s="1"/>
      <c r="C49" s="1"/>
      <c r="D49" s="1"/>
      <c r="E49" s="40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"/>
      <c r="B50" s="1"/>
      <c r="C50" s="1"/>
      <c r="D50" s="1"/>
      <c r="E50" s="40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"/>
      <c r="B51" s="1"/>
      <c r="C51" s="1"/>
      <c r="D51" s="1"/>
      <c r="E51" s="40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"/>
      <c r="B52" s="1"/>
      <c r="C52" s="1"/>
      <c r="D52" s="1"/>
      <c r="E52" s="40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"/>
      <c r="B53" s="1"/>
      <c r="C53" s="1"/>
      <c r="D53" s="1"/>
      <c r="E53" s="40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"/>
      <c r="B54" s="1"/>
      <c r="C54" s="1"/>
      <c r="D54" s="1"/>
      <c r="E54" s="40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"/>
      <c r="B55" s="1"/>
      <c r="C55" s="1"/>
      <c r="D55" s="1"/>
      <c r="E55" s="40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"/>
      <c r="B56" s="1"/>
      <c r="C56" s="1"/>
      <c r="D56" s="1"/>
      <c r="E56" s="40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"/>
      <c r="B57" s="1"/>
      <c r="C57" s="1"/>
      <c r="D57" s="1"/>
      <c r="E57" s="40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"/>
      <c r="B58" s="1"/>
      <c r="C58" s="1"/>
      <c r="D58" s="1"/>
      <c r="E58" s="40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"/>
      <c r="B59" s="1"/>
      <c r="C59" s="1"/>
      <c r="D59" s="1"/>
      <c r="E59" s="40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"/>
      <c r="B60" s="1"/>
      <c r="C60" s="1"/>
      <c r="D60" s="1"/>
      <c r="E60" s="40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"/>
      <c r="B61" s="1"/>
      <c r="C61" s="1"/>
      <c r="D61" s="1"/>
      <c r="E61" s="40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"/>
      <c r="B62" s="1"/>
      <c r="C62" s="1"/>
      <c r="D62" s="1"/>
      <c r="E62" s="40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"/>
      <c r="B63" s="1"/>
      <c r="C63" s="1"/>
      <c r="D63" s="1"/>
      <c r="E63" s="40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"/>
      <c r="B64" s="1"/>
      <c r="C64" s="1"/>
      <c r="D64" s="1"/>
      <c r="E64" s="40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"/>
      <c r="B65" s="1"/>
      <c r="C65" s="1"/>
      <c r="D65" s="1"/>
      <c r="E65" s="40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"/>
      <c r="B66" s="1"/>
      <c r="C66" s="1"/>
      <c r="D66" s="1"/>
      <c r="E66" s="40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"/>
      <c r="B67" s="1"/>
      <c r="C67" s="1"/>
      <c r="D67" s="1"/>
      <c r="E67" s="40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"/>
      <c r="B68" s="1"/>
      <c r="C68" s="1"/>
      <c r="D68" s="1"/>
      <c r="E68" s="40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"/>
      <c r="B69" s="1"/>
      <c r="C69" s="1"/>
      <c r="D69" s="1"/>
      <c r="E69" s="40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"/>
      <c r="B70" s="1"/>
      <c r="C70" s="1"/>
      <c r="D70" s="1"/>
      <c r="E70" s="40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"/>
      <c r="B71" s="1"/>
      <c r="C71" s="1"/>
      <c r="D71" s="1"/>
      <c r="E71" s="40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"/>
      <c r="B72" s="1"/>
      <c r="C72" s="1"/>
      <c r="D72" s="1"/>
      <c r="E72" s="40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"/>
      <c r="B73" s="1"/>
      <c r="C73" s="1"/>
      <c r="D73" s="1"/>
      <c r="E73" s="40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"/>
      <c r="B74" s="1"/>
      <c r="C74" s="1"/>
      <c r="D74" s="1"/>
      <c r="E74" s="40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"/>
      <c r="B75" s="1"/>
      <c r="C75" s="1"/>
      <c r="D75" s="1"/>
      <c r="E75" s="40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"/>
      <c r="B76" s="1"/>
      <c r="C76" s="1"/>
      <c r="D76" s="1"/>
      <c r="E76" s="40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"/>
      <c r="B77" s="1"/>
      <c r="C77" s="1"/>
      <c r="D77" s="1"/>
      <c r="E77" s="40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"/>
      <c r="B78" s="1"/>
      <c r="C78" s="1"/>
      <c r="D78" s="1"/>
      <c r="E78" s="40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"/>
      <c r="B79" s="1"/>
      <c r="C79" s="1"/>
      <c r="D79" s="1"/>
      <c r="E79" s="40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"/>
      <c r="B80" s="1"/>
      <c r="C80" s="1"/>
      <c r="D80" s="1"/>
      <c r="E80" s="40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"/>
      <c r="B81" s="1"/>
      <c r="C81" s="1"/>
      <c r="D81" s="1"/>
      <c r="E81" s="40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"/>
      <c r="B82" s="1"/>
      <c r="C82" s="1"/>
      <c r="D82" s="1"/>
      <c r="E82" s="40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"/>
      <c r="B83" s="1"/>
      <c r="C83" s="1"/>
      <c r="D83" s="1"/>
      <c r="E83" s="40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"/>
      <c r="B84" s="1"/>
      <c r="C84" s="1"/>
      <c r="D84" s="1"/>
      <c r="E84" s="40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"/>
      <c r="B85" s="1"/>
      <c r="C85" s="1"/>
      <c r="D85" s="1"/>
      <c r="E85" s="40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"/>
      <c r="B86" s="1"/>
      <c r="C86" s="1"/>
      <c r="D86" s="1"/>
      <c r="E86" s="40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"/>
      <c r="B87" s="1"/>
      <c r="C87" s="1"/>
      <c r="D87" s="1"/>
      <c r="E87" s="40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"/>
      <c r="B88" s="1"/>
      <c r="C88" s="1"/>
      <c r="D88" s="1"/>
      <c r="E88" s="40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"/>
      <c r="B89" s="1"/>
      <c r="C89" s="1"/>
      <c r="D89" s="1"/>
      <c r="E89" s="40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"/>
      <c r="B90" s="1"/>
      <c r="C90" s="1"/>
      <c r="D90" s="1"/>
      <c r="E90" s="40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"/>
      <c r="B91" s="1"/>
      <c r="C91" s="1"/>
      <c r="D91" s="1"/>
      <c r="E91" s="40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"/>
      <c r="B92" s="1"/>
      <c r="C92" s="1"/>
      <c r="D92" s="1"/>
      <c r="E92" s="40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"/>
      <c r="B93" s="1"/>
      <c r="C93" s="1"/>
      <c r="D93" s="1"/>
      <c r="E93" s="40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"/>
      <c r="B94" s="1"/>
      <c r="C94" s="1"/>
      <c r="D94" s="1"/>
      <c r="E94" s="40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"/>
      <c r="B95" s="1"/>
      <c r="C95" s="1"/>
      <c r="D95" s="1"/>
      <c r="E95" s="40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"/>
      <c r="B96" s="1"/>
      <c r="C96" s="1"/>
      <c r="D96" s="1"/>
      <c r="E96" s="40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"/>
      <c r="B97" s="1"/>
      <c r="C97" s="1"/>
      <c r="D97" s="1"/>
      <c r="E97" s="40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"/>
      <c r="B98" s="1"/>
      <c r="C98" s="1"/>
      <c r="D98" s="1"/>
      <c r="E98" s="40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"/>
      <c r="B99" s="1"/>
      <c r="C99" s="1"/>
      <c r="D99" s="1"/>
      <c r="E99" s="40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"/>
      <c r="B100" s="1"/>
      <c r="C100" s="1"/>
      <c r="D100" s="1"/>
      <c r="E100" s="40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"/>
      <c r="B101" s="1"/>
      <c r="C101" s="1"/>
      <c r="D101" s="1"/>
      <c r="E101" s="40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"/>
      <c r="B102" s="1"/>
      <c r="C102" s="1"/>
      <c r="D102" s="1"/>
      <c r="E102" s="40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"/>
      <c r="B103" s="1"/>
      <c r="C103" s="1"/>
      <c r="D103" s="1"/>
      <c r="E103" s="40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"/>
      <c r="B104" s="1"/>
      <c r="C104" s="1"/>
      <c r="D104" s="1"/>
      <c r="E104" s="40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"/>
      <c r="B105" s="1"/>
      <c r="C105" s="1"/>
      <c r="D105" s="1"/>
      <c r="E105" s="40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"/>
      <c r="B106" s="1"/>
      <c r="C106" s="1"/>
      <c r="D106" s="1"/>
      <c r="E106" s="40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"/>
      <c r="B107" s="1"/>
      <c r="C107" s="1"/>
      <c r="D107" s="1"/>
      <c r="E107" s="40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"/>
      <c r="B108" s="1"/>
      <c r="C108" s="1"/>
      <c r="D108" s="1"/>
      <c r="E108" s="40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"/>
      <c r="B109" s="1"/>
      <c r="C109" s="1"/>
      <c r="D109" s="1"/>
      <c r="E109" s="40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"/>
      <c r="B110" s="1"/>
      <c r="C110" s="1"/>
      <c r="D110" s="1"/>
      <c r="E110" s="40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"/>
      <c r="B111" s="1"/>
      <c r="C111" s="1"/>
      <c r="D111" s="1"/>
      <c r="E111" s="40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"/>
      <c r="B112" s="1"/>
      <c r="C112" s="1"/>
      <c r="D112" s="1"/>
      <c r="E112" s="40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"/>
      <c r="B113" s="1"/>
      <c r="C113" s="1"/>
      <c r="D113" s="1"/>
      <c r="E113" s="40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"/>
      <c r="B114" s="1"/>
      <c r="C114" s="1"/>
      <c r="D114" s="1"/>
      <c r="E114" s="40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"/>
      <c r="B115" s="1"/>
      <c r="C115" s="1"/>
      <c r="D115" s="1"/>
      <c r="E115" s="40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"/>
      <c r="B116" s="1"/>
      <c r="C116" s="1"/>
      <c r="D116" s="1"/>
      <c r="E116" s="40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"/>
      <c r="B117" s="1"/>
      <c r="C117" s="1"/>
      <c r="D117" s="1"/>
      <c r="E117" s="40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"/>
      <c r="B118" s="1"/>
      <c r="C118" s="1"/>
      <c r="D118" s="1"/>
      <c r="E118" s="40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"/>
      <c r="B119" s="1"/>
      <c r="C119" s="1"/>
      <c r="D119" s="1"/>
      <c r="E119" s="40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"/>
      <c r="B120" s="1"/>
      <c r="C120" s="1"/>
      <c r="D120" s="1"/>
      <c r="E120" s="40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"/>
      <c r="B121" s="1"/>
      <c r="C121" s="1"/>
      <c r="D121" s="1"/>
      <c r="E121" s="40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"/>
      <c r="B122" s="1"/>
      <c r="C122" s="1"/>
      <c r="D122" s="1"/>
      <c r="E122" s="40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"/>
      <c r="B123" s="1"/>
      <c r="C123" s="1"/>
      <c r="D123" s="1"/>
      <c r="E123" s="40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"/>
      <c r="B124" s="1"/>
      <c r="C124" s="1"/>
      <c r="D124" s="1"/>
      <c r="E124" s="40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"/>
      <c r="B125" s="1"/>
      <c r="C125" s="1"/>
      <c r="D125" s="1"/>
      <c r="E125" s="40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"/>
      <c r="B126" s="1"/>
      <c r="C126" s="1"/>
      <c r="D126" s="1"/>
      <c r="E126" s="40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"/>
      <c r="B127" s="1"/>
      <c r="C127" s="1"/>
      <c r="D127" s="1"/>
      <c r="E127" s="40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"/>
      <c r="B128" s="1"/>
      <c r="C128" s="1"/>
      <c r="D128" s="1"/>
      <c r="E128" s="40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"/>
      <c r="B129" s="1"/>
      <c r="C129" s="1"/>
      <c r="D129" s="1"/>
      <c r="E129" s="40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"/>
      <c r="B130" s="1"/>
      <c r="C130" s="1"/>
      <c r="D130" s="1"/>
      <c r="E130" s="40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"/>
      <c r="B131" s="1"/>
      <c r="C131" s="1"/>
      <c r="D131" s="1"/>
      <c r="E131" s="40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"/>
      <c r="B132" s="1"/>
      <c r="C132" s="1"/>
      <c r="D132" s="1"/>
      <c r="E132" s="40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"/>
      <c r="B133" s="1"/>
      <c r="C133" s="1"/>
      <c r="D133" s="1"/>
      <c r="E133" s="40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"/>
      <c r="B134" s="1"/>
      <c r="C134" s="1"/>
      <c r="D134" s="1"/>
      <c r="E134" s="40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"/>
      <c r="B135" s="1"/>
      <c r="C135" s="1"/>
      <c r="D135" s="1"/>
      <c r="E135" s="40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"/>
      <c r="B136" s="1"/>
      <c r="C136" s="1"/>
      <c r="D136" s="1"/>
      <c r="E136" s="40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"/>
      <c r="B137" s="1"/>
      <c r="C137" s="1"/>
      <c r="D137" s="1"/>
      <c r="E137" s="40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"/>
      <c r="B138" s="1"/>
      <c r="C138" s="1"/>
      <c r="D138" s="1"/>
      <c r="E138" s="40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"/>
      <c r="B139" s="1"/>
      <c r="C139" s="1"/>
      <c r="D139" s="1"/>
      <c r="E139" s="40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"/>
      <c r="B140" s="1"/>
      <c r="C140" s="1"/>
      <c r="D140" s="1"/>
      <c r="E140" s="40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"/>
      <c r="B141" s="1"/>
      <c r="C141" s="1"/>
      <c r="D141" s="1"/>
      <c r="E141" s="40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"/>
      <c r="B142" s="1"/>
      <c r="C142" s="1"/>
      <c r="D142" s="1"/>
      <c r="E142" s="40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"/>
      <c r="B143" s="1"/>
      <c r="C143" s="1"/>
      <c r="D143" s="1"/>
      <c r="E143" s="40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"/>
      <c r="B144" s="1"/>
      <c r="C144" s="1"/>
      <c r="D144" s="1"/>
      <c r="E144" s="40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"/>
      <c r="B145" s="1"/>
      <c r="C145" s="1"/>
      <c r="D145" s="1"/>
      <c r="E145" s="40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"/>
      <c r="B146" s="1"/>
      <c r="C146" s="1"/>
      <c r="D146" s="1"/>
      <c r="E146" s="40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"/>
      <c r="B147" s="1"/>
      <c r="C147" s="1"/>
      <c r="D147" s="1"/>
      <c r="E147" s="40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"/>
      <c r="B148" s="1"/>
      <c r="C148" s="1"/>
      <c r="D148" s="1"/>
      <c r="E148" s="40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"/>
      <c r="B149" s="1"/>
      <c r="C149" s="1"/>
      <c r="D149" s="1"/>
      <c r="E149" s="40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"/>
      <c r="B150" s="1"/>
      <c r="C150" s="1"/>
      <c r="D150" s="1"/>
      <c r="E150" s="40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"/>
      <c r="B151" s="1"/>
      <c r="C151" s="1"/>
      <c r="D151" s="1"/>
      <c r="E151" s="40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"/>
      <c r="B152" s="1"/>
      <c r="C152" s="1"/>
      <c r="D152" s="1"/>
      <c r="E152" s="40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"/>
      <c r="B153" s="1"/>
      <c r="C153" s="1"/>
      <c r="D153" s="1"/>
      <c r="E153" s="40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"/>
      <c r="B154" s="1"/>
      <c r="C154" s="1"/>
      <c r="D154" s="1"/>
      <c r="E154" s="40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"/>
      <c r="B155" s="1"/>
      <c r="C155" s="1"/>
      <c r="D155" s="1"/>
      <c r="E155" s="40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"/>
      <c r="B156" s="1"/>
      <c r="C156" s="1"/>
      <c r="D156" s="1"/>
      <c r="E156" s="40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"/>
      <c r="B157" s="1"/>
      <c r="C157" s="1"/>
      <c r="D157" s="1"/>
      <c r="E157" s="40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"/>
      <c r="B158" s="1"/>
      <c r="C158" s="1"/>
      <c r="D158" s="1"/>
      <c r="E158" s="40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"/>
      <c r="B159" s="1"/>
      <c r="C159" s="1"/>
      <c r="D159" s="1"/>
      <c r="E159" s="40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"/>
      <c r="B160" s="1"/>
      <c r="C160" s="1"/>
      <c r="D160" s="1"/>
      <c r="E160" s="40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"/>
      <c r="B161" s="1"/>
      <c r="C161" s="1"/>
      <c r="D161" s="1"/>
      <c r="E161" s="40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"/>
      <c r="B162" s="1"/>
      <c r="C162" s="1"/>
      <c r="D162" s="1"/>
      <c r="E162" s="40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"/>
      <c r="B163" s="1"/>
      <c r="C163" s="1"/>
      <c r="D163" s="1"/>
      <c r="E163" s="40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"/>
      <c r="B164" s="1"/>
      <c r="C164" s="1"/>
      <c r="D164" s="1"/>
      <c r="E164" s="40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"/>
      <c r="B165" s="1"/>
      <c r="C165" s="1"/>
      <c r="D165" s="1"/>
      <c r="E165" s="40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"/>
      <c r="B166" s="1"/>
      <c r="C166" s="1"/>
      <c r="D166" s="1"/>
      <c r="E166" s="40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"/>
      <c r="B167" s="1"/>
      <c r="C167" s="1"/>
      <c r="D167" s="1"/>
      <c r="E167" s="40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"/>
      <c r="B168" s="1"/>
      <c r="C168" s="1"/>
      <c r="D168" s="1"/>
      <c r="E168" s="40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"/>
      <c r="B169" s="1"/>
      <c r="C169" s="1"/>
      <c r="D169" s="1"/>
      <c r="E169" s="40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"/>
      <c r="B170" s="1"/>
      <c r="C170" s="1"/>
      <c r="D170" s="1"/>
      <c r="E170" s="40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"/>
      <c r="B171" s="1"/>
      <c r="C171" s="1"/>
      <c r="D171" s="1"/>
      <c r="E171" s="40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"/>
      <c r="B172" s="1"/>
      <c r="C172" s="1"/>
      <c r="D172" s="1"/>
      <c r="E172" s="40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"/>
      <c r="B173" s="1"/>
      <c r="C173" s="1"/>
      <c r="D173" s="1"/>
      <c r="E173" s="40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"/>
      <c r="B174" s="1"/>
      <c r="C174" s="1"/>
      <c r="D174" s="1"/>
      <c r="E174" s="40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"/>
      <c r="B175" s="1"/>
      <c r="C175" s="1"/>
      <c r="D175" s="1"/>
      <c r="E175" s="40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"/>
      <c r="B176" s="1"/>
      <c r="C176" s="1"/>
      <c r="D176" s="1"/>
      <c r="E176" s="40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"/>
      <c r="B177" s="1"/>
      <c r="C177" s="1"/>
      <c r="D177" s="1"/>
      <c r="E177" s="40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"/>
      <c r="B178" s="1"/>
      <c r="C178" s="1"/>
      <c r="D178" s="1"/>
      <c r="E178" s="40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"/>
      <c r="B179" s="1"/>
      <c r="C179" s="1"/>
      <c r="D179" s="1"/>
      <c r="E179" s="40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"/>
      <c r="B180" s="1"/>
      <c r="C180" s="1"/>
      <c r="D180" s="1"/>
      <c r="E180" s="40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"/>
      <c r="B181" s="1"/>
      <c r="C181" s="1"/>
      <c r="D181" s="1"/>
      <c r="E181" s="40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"/>
      <c r="B182" s="1"/>
      <c r="C182" s="1"/>
      <c r="D182" s="1"/>
      <c r="E182" s="40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"/>
      <c r="B183" s="1"/>
      <c r="C183" s="1"/>
      <c r="D183" s="1"/>
      <c r="E183" s="40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"/>
      <c r="B184" s="1"/>
      <c r="C184" s="1"/>
      <c r="D184" s="1"/>
      <c r="E184" s="40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"/>
      <c r="B185" s="1"/>
      <c r="C185" s="1"/>
      <c r="D185" s="1"/>
      <c r="E185" s="40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"/>
      <c r="B186" s="1"/>
      <c r="C186" s="1"/>
      <c r="D186" s="1"/>
      <c r="E186" s="40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"/>
      <c r="B187" s="1"/>
      <c r="C187" s="1"/>
      <c r="D187" s="1"/>
      <c r="E187" s="40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"/>
      <c r="B188" s="1"/>
      <c r="C188" s="1"/>
      <c r="D188" s="1"/>
      <c r="E188" s="40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"/>
      <c r="B189" s="1"/>
      <c r="C189" s="1"/>
      <c r="D189" s="1"/>
      <c r="E189" s="40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"/>
      <c r="B190" s="1"/>
      <c r="C190" s="1"/>
      <c r="D190" s="1"/>
      <c r="E190" s="40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"/>
      <c r="B191" s="1"/>
      <c r="C191" s="1"/>
      <c r="D191" s="1"/>
      <c r="E191" s="40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"/>
      <c r="B192" s="1"/>
      <c r="C192" s="1"/>
      <c r="D192" s="1"/>
      <c r="E192" s="40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"/>
      <c r="B193" s="1"/>
      <c r="C193" s="1"/>
      <c r="D193" s="1"/>
      <c r="E193" s="40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"/>
      <c r="B194" s="1"/>
      <c r="C194" s="1"/>
      <c r="D194" s="1"/>
      <c r="E194" s="40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"/>
      <c r="B195" s="1"/>
      <c r="C195" s="1"/>
      <c r="D195" s="1"/>
      <c r="E195" s="40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"/>
      <c r="B196" s="1"/>
      <c r="C196" s="1"/>
      <c r="D196" s="1"/>
      <c r="E196" s="40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"/>
      <c r="B197" s="1"/>
      <c r="C197" s="1"/>
      <c r="D197" s="1"/>
      <c r="E197" s="40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"/>
      <c r="B198" s="1"/>
      <c r="C198" s="1"/>
      <c r="D198" s="1"/>
      <c r="E198" s="40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"/>
      <c r="B199" s="1"/>
      <c r="C199" s="1"/>
      <c r="D199" s="1"/>
      <c r="E199" s="40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"/>
      <c r="B200" s="1"/>
      <c r="C200" s="1"/>
      <c r="D200" s="1"/>
      <c r="E200" s="40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"/>
      <c r="B201" s="1"/>
      <c r="C201" s="1"/>
      <c r="D201" s="1"/>
      <c r="E201" s="40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"/>
      <c r="B202" s="1"/>
      <c r="C202" s="1"/>
      <c r="D202" s="1"/>
      <c r="E202" s="40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"/>
      <c r="B203" s="1"/>
      <c r="C203" s="1"/>
      <c r="D203" s="1"/>
      <c r="E203" s="40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"/>
      <c r="B204" s="1"/>
      <c r="C204" s="1"/>
      <c r="D204" s="1"/>
      <c r="E204" s="40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"/>
      <c r="B205" s="1"/>
      <c r="C205" s="1"/>
      <c r="D205" s="1"/>
      <c r="E205" s="40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"/>
      <c r="B206" s="1"/>
      <c r="C206" s="1"/>
      <c r="D206" s="1"/>
      <c r="E206" s="40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"/>
      <c r="B207" s="1"/>
      <c r="C207" s="1"/>
      <c r="D207" s="1"/>
      <c r="E207" s="40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"/>
      <c r="B208" s="1"/>
      <c r="C208" s="1"/>
      <c r="D208" s="1"/>
      <c r="E208" s="40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"/>
      <c r="B209" s="1"/>
      <c r="C209" s="1"/>
      <c r="D209" s="1"/>
      <c r="E209" s="40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"/>
      <c r="B210" s="1"/>
      <c r="C210" s="1"/>
      <c r="D210" s="1"/>
      <c r="E210" s="40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"/>
      <c r="B211" s="1"/>
      <c r="C211" s="1"/>
      <c r="D211" s="1"/>
      <c r="E211" s="40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"/>
      <c r="B212" s="1"/>
      <c r="C212" s="1"/>
      <c r="D212" s="1"/>
      <c r="E212" s="40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"/>
      <c r="B213" s="1"/>
      <c r="C213" s="1"/>
      <c r="D213" s="1"/>
      <c r="E213" s="40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"/>
      <c r="B214" s="1"/>
      <c r="C214" s="1"/>
      <c r="D214" s="1"/>
      <c r="E214" s="40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"/>
      <c r="B215" s="1"/>
      <c r="C215" s="1"/>
      <c r="D215" s="1"/>
      <c r="E215" s="40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"/>
      <c r="B216" s="1"/>
      <c r="C216" s="1"/>
      <c r="D216" s="1"/>
      <c r="E216" s="40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"/>
      <c r="B217" s="1"/>
      <c r="C217" s="1"/>
      <c r="D217" s="1"/>
      <c r="E217" s="40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"/>
      <c r="B218" s="1"/>
      <c r="C218" s="1"/>
      <c r="D218" s="1"/>
      <c r="E218" s="40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"/>
      <c r="B219" s="1"/>
      <c r="C219" s="1"/>
      <c r="D219" s="1"/>
      <c r="E219" s="40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"/>
      <c r="B220" s="1"/>
      <c r="C220" s="1"/>
      <c r="D220" s="1"/>
      <c r="E220" s="40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"/>
      <c r="B221" s="1"/>
      <c r="C221" s="1"/>
      <c r="D221" s="1"/>
      <c r="E221" s="40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"/>
      <c r="B222" s="1"/>
      <c r="C222" s="1"/>
      <c r="D222" s="1"/>
      <c r="E222" s="40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"/>
      <c r="B223" s="1"/>
      <c r="C223" s="1"/>
      <c r="D223" s="1"/>
      <c r="E223" s="40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"/>
      <c r="B224" s="1"/>
      <c r="C224" s="1"/>
      <c r="D224" s="1"/>
      <c r="E224" s="40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"/>
      <c r="B225" s="1"/>
      <c r="C225" s="1"/>
      <c r="D225" s="1"/>
      <c r="E225" s="40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"/>
      <c r="B226" s="1"/>
      <c r="C226" s="1"/>
      <c r="D226" s="1"/>
      <c r="E226" s="40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"/>
      <c r="B227" s="1"/>
      <c r="C227" s="1"/>
      <c r="D227" s="1"/>
      <c r="E227" s="40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"/>
      <c r="B228" s="1"/>
      <c r="C228" s="1"/>
      <c r="D228" s="1"/>
      <c r="E228" s="40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"/>
      <c r="B229" s="1"/>
      <c r="C229" s="1"/>
      <c r="D229" s="1"/>
      <c r="E229" s="40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"/>
      <c r="B230" s="1"/>
      <c r="C230" s="1"/>
      <c r="D230" s="1"/>
      <c r="E230" s="40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"/>
      <c r="B231" s="1"/>
      <c r="C231" s="1"/>
      <c r="D231" s="1"/>
      <c r="E231" s="40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"/>
      <c r="B232" s="1"/>
      <c r="C232" s="1"/>
      <c r="D232" s="1"/>
      <c r="E232" s="40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"/>
      <c r="B233" s="1"/>
      <c r="C233" s="1"/>
      <c r="D233" s="1"/>
      <c r="E233" s="40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"/>
      <c r="B234" s="1"/>
      <c r="C234" s="1"/>
      <c r="D234" s="1"/>
      <c r="E234" s="40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"/>
      <c r="B235" s="1"/>
      <c r="C235" s="1"/>
      <c r="D235" s="1"/>
      <c r="E235" s="40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"/>
      <c r="B236" s="1"/>
      <c r="C236" s="1"/>
      <c r="D236" s="1"/>
      <c r="E236" s="40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"/>
      <c r="B237" s="1"/>
      <c r="C237" s="1"/>
      <c r="D237" s="1"/>
      <c r="E237" s="40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"/>
      <c r="B238" s="1"/>
      <c r="C238" s="1"/>
      <c r="D238" s="1"/>
      <c r="E238" s="40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"/>
      <c r="B239" s="1"/>
      <c r="C239" s="1"/>
      <c r="D239" s="1"/>
      <c r="E239" s="40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"/>
      <c r="B240" s="1"/>
      <c r="C240" s="1"/>
      <c r="D240" s="1"/>
      <c r="E240" s="40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"/>
      <c r="B241" s="1"/>
      <c r="C241" s="1"/>
      <c r="D241" s="1"/>
      <c r="E241" s="40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"/>
      <c r="B242" s="1"/>
      <c r="C242" s="1"/>
      <c r="D242" s="1"/>
      <c r="E242" s="40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"/>
      <c r="B243" s="1"/>
      <c r="C243" s="1"/>
      <c r="D243" s="1"/>
      <c r="E243" s="40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"/>
      <c r="B244" s="1"/>
      <c r="C244" s="1"/>
      <c r="D244" s="1"/>
      <c r="E244" s="40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"/>
      <c r="B245" s="1"/>
      <c r="C245" s="1"/>
      <c r="D245" s="1"/>
      <c r="E245" s="40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"/>
      <c r="B246" s="1"/>
      <c r="C246" s="1"/>
      <c r="D246" s="1"/>
      <c r="E246" s="40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"/>
      <c r="B247" s="1"/>
      <c r="C247" s="1"/>
      <c r="D247" s="1"/>
      <c r="E247" s="40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"/>
      <c r="B248" s="1"/>
      <c r="C248" s="1"/>
      <c r="D248" s="1"/>
      <c r="E248" s="40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"/>
      <c r="B249" s="1"/>
      <c r="C249" s="1"/>
      <c r="D249" s="1"/>
      <c r="E249" s="40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"/>
      <c r="B250" s="1"/>
      <c r="C250" s="1"/>
      <c r="D250" s="1"/>
      <c r="E250" s="40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"/>
      <c r="B251" s="1"/>
      <c r="C251" s="1"/>
      <c r="D251" s="1"/>
      <c r="E251" s="40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"/>
      <c r="B252" s="1"/>
      <c r="C252" s="1"/>
      <c r="D252" s="1"/>
      <c r="E252" s="40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"/>
      <c r="B253" s="1"/>
      <c r="C253" s="1"/>
      <c r="D253" s="1"/>
      <c r="E253" s="40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"/>
      <c r="B254" s="1"/>
      <c r="C254" s="1"/>
      <c r="D254" s="1"/>
      <c r="E254" s="40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"/>
      <c r="B255" s="1"/>
      <c r="C255" s="1"/>
      <c r="D255" s="1"/>
      <c r="E255" s="40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"/>
      <c r="B256" s="1"/>
      <c r="C256" s="1"/>
      <c r="D256" s="1"/>
      <c r="E256" s="40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"/>
      <c r="B257" s="1"/>
      <c r="C257" s="1"/>
      <c r="D257" s="1"/>
      <c r="E257" s="40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"/>
      <c r="B258" s="1"/>
      <c r="C258" s="1"/>
      <c r="D258" s="1"/>
      <c r="E258" s="40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"/>
      <c r="B259" s="1"/>
      <c r="C259" s="1"/>
      <c r="D259" s="1"/>
      <c r="E259" s="40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"/>
      <c r="B260" s="1"/>
      <c r="C260" s="1"/>
      <c r="D260" s="1"/>
      <c r="E260" s="40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"/>
      <c r="B261" s="1"/>
      <c r="C261" s="1"/>
      <c r="D261" s="1"/>
      <c r="E261" s="40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"/>
      <c r="B262" s="1"/>
      <c r="C262" s="1"/>
      <c r="D262" s="1"/>
      <c r="E262" s="40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"/>
      <c r="B263" s="1"/>
      <c r="C263" s="1"/>
      <c r="D263" s="1"/>
      <c r="E263" s="40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"/>
      <c r="B264" s="1"/>
      <c r="C264" s="1"/>
      <c r="D264" s="1"/>
      <c r="E264" s="40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"/>
      <c r="B265" s="1"/>
      <c r="C265" s="1"/>
      <c r="D265" s="1"/>
      <c r="E265" s="40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"/>
      <c r="B266" s="1"/>
      <c r="C266" s="1"/>
      <c r="D266" s="1"/>
      <c r="E266" s="40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"/>
      <c r="B267" s="1"/>
      <c r="C267" s="1"/>
      <c r="D267" s="1"/>
      <c r="E267" s="40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"/>
      <c r="B268" s="1"/>
      <c r="C268" s="1"/>
      <c r="D268" s="1"/>
      <c r="E268" s="40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"/>
      <c r="B269" s="1"/>
      <c r="C269" s="1"/>
      <c r="D269" s="1"/>
      <c r="E269" s="40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"/>
      <c r="B270" s="1"/>
      <c r="C270" s="1"/>
      <c r="D270" s="1"/>
      <c r="E270" s="40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"/>
      <c r="B271" s="1"/>
      <c r="C271" s="1"/>
      <c r="D271" s="1"/>
      <c r="E271" s="40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"/>
      <c r="B272" s="1"/>
      <c r="C272" s="1"/>
      <c r="D272" s="1"/>
      <c r="E272" s="40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"/>
      <c r="B273" s="1"/>
      <c r="C273" s="1"/>
      <c r="D273" s="1"/>
      <c r="E273" s="40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"/>
      <c r="B274" s="1"/>
      <c r="C274" s="1"/>
      <c r="D274" s="1"/>
      <c r="E274" s="40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"/>
      <c r="B275" s="1"/>
      <c r="C275" s="1"/>
      <c r="D275" s="1"/>
      <c r="E275" s="40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"/>
      <c r="B276" s="1"/>
      <c r="C276" s="1"/>
      <c r="D276" s="1"/>
      <c r="E276" s="40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"/>
      <c r="B277" s="1"/>
      <c r="C277" s="1"/>
      <c r="D277" s="1"/>
      <c r="E277" s="40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"/>
      <c r="B278" s="1"/>
      <c r="C278" s="1"/>
      <c r="D278" s="1"/>
      <c r="E278" s="40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"/>
      <c r="B279" s="1"/>
      <c r="C279" s="1"/>
      <c r="D279" s="1"/>
      <c r="E279" s="40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"/>
      <c r="B280" s="1"/>
      <c r="C280" s="1"/>
      <c r="D280" s="1"/>
      <c r="E280" s="40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"/>
      <c r="B281" s="1"/>
      <c r="C281" s="1"/>
      <c r="D281" s="1"/>
      <c r="E281" s="40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"/>
      <c r="B282" s="1"/>
      <c r="C282" s="1"/>
      <c r="D282" s="1"/>
      <c r="E282" s="40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"/>
      <c r="B283" s="1"/>
      <c r="C283" s="1"/>
      <c r="D283" s="1"/>
      <c r="E283" s="40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"/>
      <c r="B284" s="1"/>
      <c r="C284" s="1"/>
      <c r="D284" s="1"/>
      <c r="E284" s="40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"/>
      <c r="B285" s="1"/>
      <c r="C285" s="1"/>
      <c r="D285" s="1"/>
      <c r="E285" s="40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"/>
      <c r="B286" s="1"/>
      <c r="C286" s="1"/>
      <c r="D286" s="1"/>
      <c r="E286" s="40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"/>
      <c r="B287" s="1"/>
      <c r="C287" s="1"/>
      <c r="D287" s="1"/>
      <c r="E287" s="40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"/>
      <c r="B288" s="1"/>
      <c r="C288" s="1"/>
      <c r="D288" s="1"/>
      <c r="E288" s="40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"/>
      <c r="B289" s="1"/>
      <c r="C289" s="1"/>
      <c r="D289" s="1"/>
      <c r="E289" s="40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"/>
      <c r="B290" s="1"/>
      <c r="C290" s="1"/>
      <c r="D290" s="1"/>
      <c r="E290" s="40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"/>
      <c r="B291" s="1"/>
      <c r="C291" s="1"/>
      <c r="D291" s="1"/>
      <c r="E291" s="40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"/>
      <c r="B292" s="1"/>
      <c r="C292" s="1"/>
      <c r="D292" s="1"/>
      <c r="E292" s="40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"/>
      <c r="B293" s="1"/>
      <c r="C293" s="1"/>
      <c r="D293" s="1"/>
      <c r="E293" s="40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"/>
      <c r="B294" s="1"/>
      <c r="C294" s="1"/>
      <c r="D294" s="1"/>
      <c r="E294" s="40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"/>
      <c r="B295" s="1"/>
      <c r="C295" s="1"/>
      <c r="D295" s="1"/>
      <c r="E295" s="40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"/>
      <c r="B296" s="1"/>
      <c r="C296" s="1"/>
      <c r="D296" s="1"/>
      <c r="E296" s="40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"/>
      <c r="B297" s="1"/>
      <c r="C297" s="1"/>
      <c r="D297" s="1"/>
      <c r="E297" s="40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"/>
      <c r="B298" s="1"/>
      <c r="C298" s="1"/>
      <c r="D298" s="1"/>
      <c r="E298" s="40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"/>
      <c r="B299" s="1"/>
      <c r="C299" s="1"/>
      <c r="D299" s="1"/>
      <c r="E299" s="40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"/>
      <c r="B300" s="1"/>
      <c r="C300" s="1"/>
      <c r="D300" s="1"/>
      <c r="E300" s="40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"/>
      <c r="B301" s="1"/>
      <c r="C301" s="1"/>
      <c r="D301" s="1"/>
      <c r="E301" s="40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"/>
      <c r="B302" s="1"/>
      <c r="C302" s="1"/>
      <c r="D302" s="1"/>
      <c r="E302" s="40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"/>
      <c r="B303" s="1"/>
      <c r="C303" s="1"/>
      <c r="D303" s="1"/>
      <c r="E303" s="40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"/>
      <c r="B304" s="1"/>
      <c r="C304" s="1"/>
      <c r="D304" s="1"/>
      <c r="E304" s="40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"/>
      <c r="B305" s="1"/>
      <c r="C305" s="1"/>
      <c r="D305" s="1"/>
      <c r="E305" s="40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"/>
      <c r="B306" s="1"/>
      <c r="C306" s="1"/>
      <c r="D306" s="1"/>
      <c r="E306" s="40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"/>
      <c r="B307" s="1"/>
      <c r="C307" s="1"/>
      <c r="D307" s="1"/>
      <c r="E307" s="40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"/>
      <c r="B308" s="1"/>
      <c r="C308" s="1"/>
      <c r="D308" s="1"/>
      <c r="E308" s="40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"/>
      <c r="B309" s="1"/>
      <c r="C309" s="1"/>
      <c r="D309" s="1"/>
      <c r="E309" s="40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"/>
      <c r="B310" s="1"/>
      <c r="C310" s="1"/>
      <c r="D310" s="1"/>
      <c r="E310" s="40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"/>
      <c r="B311" s="1"/>
      <c r="C311" s="1"/>
      <c r="D311" s="1"/>
      <c r="E311" s="40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"/>
      <c r="B312" s="1"/>
      <c r="C312" s="1"/>
      <c r="D312" s="1"/>
      <c r="E312" s="40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"/>
      <c r="B313" s="1"/>
      <c r="C313" s="1"/>
      <c r="D313" s="1"/>
      <c r="E313" s="40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"/>
      <c r="B314" s="1"/>
      <c r="C314" s="1"/>
      <c r="D314" s="1"/>
      <c r="E314" s="40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"/>
      <c r="B315" s="1"/>
      <c r="C315" s="1"/>
      <c r="D315" s="1"/>
      <c r="E315" s="40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"/>
      <c r="B316" s="1"/>
      <c r="C316" s="1"/>
      <c r="D316" s="1"/>
      <c r="E316" s="40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"/>
      <c r="B317" s="1"/>
      <c r="C317" s="1"/>
      <c r="D317" s="1"/>
      <c r="E317" s="40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"/>
      <c r="B318" s="1"/>
      <c r="C318" s="1"/>
      <c r="D318" s="1"/>
      <c r="E318" s="40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"/>
      <c r="B319" s="1"/>
      <c r="C319" s="1"/>
      <c r="D319" s="1"/>
      <c r="E319" s="40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"/>
      <c r="B320" s="1"/>
      <c r="C320" s="1"/>
      <c r="D320" s="1"/>
      <c r="E320" s="40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"/>
      <c r="B321" s="1"/>
      <c r="C321" s="1"/>
      <c r="D321" s="1"/>
      <c r="E321" s="40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"/>
      <c r="B322" s="1"/>
      <c r="C322" s="1"/>
      <c r="D322" s="1"/>
      <c r="E322" s="40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"/>
      <c r="B323" s="1"/>
      <c r="C323" s="1"/>
      <c r="D323" s="1"/>
      <c r="E323" s="40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"/>
      <c r="B324" s="1"/>
      <c r="C324" s="1"/>
      <c r="D324" s="1"/>
      <c r="E324" s="40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"/>
      <c r="B325" s="1"/>
      <c r="C325" s="1"/>
      <c r="D325" s="1"/>
      <c r="E325" s="40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"/>
      <c r="B326" s="1"/>
      <c r="C326" s="1"/>
      <c r="D326" s="1"/>
      <c r="E326" s="40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"/>
      <c r="B327" s="1"/>
      <c r="C327" s="1"/>
      <c r="D327" s="1"/>
      <c r="E327" s="40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"/>
      <c r="B328" s="1"/>
      <c r="C328" s="1"/>
      <c r="D328" s="1"/>
      <c r="E328" s="40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"/>
      <c r="B329" s="1"/>
      <c r="C329" s="1"/>
      <c r="D329" s="1"/>
      <c r="E329" s="40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"/>
      <c r="B330" s="1"/>
      <c r="C330" s="1"/>
      <c r="D330" s="1"/>
      <c r="E330" s="40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"/>
      <c r="B331" s="1"/>
      <c r="C331" s="1"/>
      <c r="D331" s="1"/>
      <c r="E331" s="40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"/>
      <c r="B332" s="1"/>
      <c r="C332" s="1"/>
      <c r="D332" s="1"/>
      <c r="E332" s="40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"/>
      <c r="B333" s="1"/>
      <c r="C333" s="1"/>
      <c r="D333" s="1"/>
      <c r="E333" s="40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"/>
      <c r="B334" s="1"/>
      <c r="C334" s="1"/>
      <c r="D334" s="1"/>
      <c r="E334" s="40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"/>
      <c r="B335" s="1"/>
      <c r="C335" s="1"/>
      <c r="D335" s="1"/>
      <c r="E335" s="40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"/>
      <c r="B336" s="1"/>
      <c r="C336" s="1"/>
      <c r="D336" s="1"/>
      <c r="E336" s="40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"/>
      <c r="B337" s="1"/>
      <c r="C337" s="1"/>
      <c r="D337" s="1"/>
      <c r="E337" s="40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"/>
      <c r="B338" s="1"/>
      <c r="C338" s="1"/>
      <c r="D338" s="1"/>
      <c r="E338" s="40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"/>
      <c r="B339" s="1"/>
      <c r="C339" s="1"/>
      <c r="D339" s="1"/>
      <c r="E339" s="40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"/>
      <c r="B340" s="1"/>
      <c r="C340" s="1"/>
      <c r="D340" s="1"/>
      <c r="E340" s="40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"/>
      <c r="B341" s="1"/>
      <c r="C341" s="1"/>
      <c r="D341" s="1"/>
      <c r="E341" s="40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"/>
      <c r="B342" s="1"/>
      <c r="C342" s="1"/>
      <c r="D342" s="1"/>
      <c r="E342" s="40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"/>
      <c r="B343" s="1"/>
      <c r="C343" s="1"/>
      <c r="D343" s="1"/>
      <c r="E343" s="40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"/>
      <c r="B344" s="1"/>
      <c r="C344" s="1"/>
      <c r="D344" s="1"/>
      <c r="E344" s="40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"/>
      <c r="B345" s="1"/>
      <c r="C345" s="1"/>
      <c r="D345" s="1"/>
      <c r="E345" s="40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"/>
      <c r="B346" s="1"/>
      <c r="C346" s="1"/>
      <c r="D346" s="1"/>
      <c r="E346" s="40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"/>
      <c r="B347" s="1"/>
      <c r="C347" s="1"/>
      <c r="D347" s="1"/>
      <c r="E347" s="40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"/>
      <c r="B348" s="1"/>
      <c r="C348" s="1"/>
      <c r="D348" s="1"/>
      <c r="E348" s="40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"/>
      <c r="B349" s="1"/>
      <c r="C349" s="1"/>
      <c r="D349" s="1"/>
      <c r="E349" s="40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"/>
      <c r="B350" s="1"/>
      <c r="C350" s="1"/>
      <c r="D350" s="1"/>
      <c r="E350" s="40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"/>
      <c r="B351" s="1"/>
      <c r="C351" s="1"/>
      <c r="D351" s="1"/>
      <c r="E351" s="40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"/>
      <c r="B352" s="1"/>
      <c r="C352" s="1"/>
      <c r="D352" s="1"/>
      <c r="E352" s="40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"/>
      <c r="B353" s="1"/>
      <c r="C353" s="1"/>
      <c r="D353" s="1"/>
      <c r="E353" s="40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"/>
      <c r="B354" s="1"/>
      <c r="C354" s="1"/>
      <c r="D354" s="1"/>
      <c r="E354" s="40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"/>
      <c r="B355" s="1"/>
      <c r="C355" s="1"/>
      <c r="D355" s="1"/>
      <c r="E355" s="40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"/>
      <c r="B356" s="1"/>
      <c r="C356" s="1"/>
      <c r="D356" s="1"/>
      <c r="E356" s="40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"/>
      <c r="B357" s="1"/>
      <c r="C357" s="1"/>
      <c r="D357" s="1"/>
      <c r="E357" s="40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"/>
      <c r="B358" s="1"/>
      <c r="C358" s="1"/>
      <c r="D358" s="1"/>
      <c r="E358" s="40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"/>
      <c r="B359" s="1"/>
      <c r="C359" s="1"/>
      <c r="D359" s="1"/>
      <c r="E359" s="40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"/>
      <c r="B360" s="1"/>
      <c r="C360" s="1"/>
      <c r="D360" s="1"/>
      <c r="E360" s="40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"/>
      <c r="B361" s="1"/>
      <c r="C361" s="1"/>
      <c r="D361" s="1"/>
      <c r="E361" s="40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"/>
      <c r="B362" s="1"/>
      <c r="C362" s="1"/>
      <c r="D362" s="1"/>
      <c r="E362" s="40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"/>
      <c r="B363" s="1"/>
      <c r="C363" s="1"/>
      <c r="D363" s="1"/>
      <c r="E363" s="40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"/>
      <c r="B364" s="1"/>
      <c r="C364" s="1"/>
      <c r="D364" s="1"/>
      <c r="E364" s="40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"/>
      <c r="B365" s="1"/>
      <c r="C365" s="1"/>
      <c r="D365" s="1"/>
      <c r="E365" s="40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"/>
      <c r="B366" s="1"/>
      <c r="C366" s="1"/>
      <c r="D366" s="1"/>
      <c r="E366" s="40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"/>
      <c r="B367" s="1"/>
      <c r="C367" s="1"/>
      <c r="D367" s="1"/>
      <c r="E367" s="40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"/>
      <c r="B368" s="1"/>
      <c r="C368" s="1"/>
      <c r="D368" s="1"/>
      <c r="E368" s="40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"/>
      <c r="B369" s="1"/>
      <c r="C369" s="1"/>
      <c r="D369" s="1"/>
      <c r="E369" s="40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"/>
      <c r="B370" s="1"/>
      <c r="C370" s="1"/>
      <c r="D370" s="1"/>
      <c r="E370" s="40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"/>
      <c r="B371" s="1"/>
      <c r="C371" s="1"/>
      <c r="D371" s="1"/>
      <c r="E371" s="40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"/>
      <c r="B372" s="1"/>
      <c r="C372" s="1"/>
      <c r="D372" s="1"/>
      <c r="E372" s="40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"/>
      <c r="B373" s="1"/>
      <c r="C373" s="1"/>
      <c r="D373" s="1"/>
      <c r="E373" s="40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"/>
      <c r="B374" s="1"/>
      <c r="C374" s="1"/>
      <c r="D374" s="1"/>
      <c r="E374" s="40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"/>
      <c r="B375" s="1"/>
      <c r="C375" s="1"/>
      <c r="D375" s="1"/>
      <c r="E375" s="40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"/>
      <c r="B376" s="1"/>
      <c r="C376" s="1"/>
      <c r="D376" s="1"/>
      <c r="E376" s="40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"/>
      <c r="B377" s="1"/>
      <c r="C377" s="1"/>
      <c r="D377" s="1"/>
      <c r="E377" s="40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"/>
      <c r="B378" s="1"/>
      <c r="C378" s="1"/>
      <c r="D378" s="1"/>
      <c r="E378" s="40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"/>
      <c r="B379" s="1"/>
      <c r="C379" s="1"/>
      <c r="D379" s="1"/>
      <c r="E379" s="40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"/>
      <c r="B380" s="1"/>
      <c r="C380" s="1"/>
      <c r="D380" s="1"/>
      <c r="E380" s="40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"/>
      <c r="B381" s="1"/>
      <c r="C381" s="1"/>
      <c r="D381" s="1"/>
      <c r="E381" s="40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"/>
      <c r="B382" s="1"/>
      <c r="C382" s="1"/>
      <c r="D382" s="1"/>
      <c r="E382" s="40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"/>
      <c r="B383" s="1"/>
      <c r="C383" s="1"/>
      <c r="D383" s="1"/>
      <c r="E383" s="40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"/>
      <c r="B384" s="1"/>
      <c r="C384" s="1"/>
      <c r="D384" s="1"/>
      <c r="E384" s="40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"/>
      <c r="B385" s="1"/>
      <c r="C385" s="1"/>
      <c r="D385" s="1"/>
      <c r="E385" s="40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"/>
      <c r="B386" s="1"/>
      <c r="C386" s="1"/>
      <c r="D386" s="1"/>
      <c r="E386" s="40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"/>
      <c r="B387" s="1"/>
      <c r="C387" s="1"/>
      <c r="D387" s="1"/>
      <c r="E387" s="40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"/>
      <c r="B388" s="1"/>
      <c r="C388" s="1"/>
      <c r="D388" s="1"/>
      <c r="E388" s="40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"/>
      <c r="B389" s="1"/>
      <c r="C389" s="1"/>
      <c r="D389" s="1"/>
      <c r="E389" s="40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"/>
      <c r="B390" s="1"/>
      <c r="C390" s="1"/>
      <c r="D390" s="1"/>
      <c r="E390" s="40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"/>
      <c r="B391" s="1"/>
      <c r="C391" s="1"/>
      <c r="D391" s="1"/>
      <c r="E391" s="40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"/>
      <c r="B392" s="1"/>
      <c r="C392" s="1"/>
      <c r="D392" s="1"/>
      <c r="E392" s="40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"/>
      <c r="B393" s="1"/>
      <c r="C393" s="1"/>
      <c r="D393" s="1"/>
      <c r="E393" s="40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"/>
      <c r="B394" s="1"/>
      <c r="C394" s="1"/>
      <c r="D394" s="1"/>
      <c r="E394" s="40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"/>
      <c r="B395" s="1"/>
      <c r="C395" s="1"/>
      <c r="D395" s="1"/>
      <c r="E395" s="40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"/>
      <c r="B396" s="1"/>
      <c r="C396" s="1"/>
      <c r="D396" s="1"/>
      <c r="E396" s="40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"/>
      <c r="B397" s="1"/>
      <c r="C397" s="1"/>
      <c r="D397" s="1"/>
      <c r="E397" s="40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"/>
      <c r="B398" s="1"/>
      <c r="C398" s="1"/>
      <c r="D398" s="1"/>
      <c r="E398" s="40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"/>
      <c r="B399" s="1"/>
      <c r="C399" s="1"/>
      <c r="D399" s="1"/>
      <c r="E399" s="40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"/>
      <c r="B400" s="1"/>
      <c r="C400" s="1"/>
      <c r="D400" s="1"/>
      <c r="E400" s="40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"/>
      <c r="B401" s="1"/>
      <c r="C401" s="1"/>
      <c r="D401" s="1"/>
      <c r="E401" s="40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"/>
      <c r="B402" s="1"/>
      <c r="C402" s="1"/>
      <c r="D402" s="1"/>
      <c r="E402" s="40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"/>
      <c r="B403" s="1"/>
      <c r="C403" s="1"/>
      <c r="D403" s="1"/>
      <c r="E403" s="40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"/>
      <c r="B404" s="1"/>
      <c r="C404" s="1"/>
      <c r="D404" s="1"/>
      <c r="E404" s="40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"/>
      <c r="B405" s="1"/>
      <c r="C405" s="1"/>
      <c r="D405" s="1"/>
      <c r="E405" s="40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"/>
      <c r="B406" s="1"/>
      <c r="C406" s="1"/>
      <c r="D406" s="1"/>
      <c r="E406" s="40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"/>
      <c r="B407" s="1"/>
      <c r="C407" s="1"/>
      <c r="D407" s="1"/>
      <c r="E407" s="40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"/>
      <c r="B408" s="1"/>
      <c r="C408" s="1"/>
      <c r="D408" s="1"/>
      <c r="E408" s="40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"/>
      <c r="B409" s="1"/>
      <c r="C409" s="1"/>
      <c r="D409" s="1"/>
      <c r="E409" s="40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"/>
      <c r="B410" s="1"/>
      <c r="C410" s="1"/>
      <c r="D410" s="1"/>
      <c r="E410" s="40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"/>
      <c r="B411" s="1"/>
      <c r="C411" s="1"/>
      <c r="D411" s="1"/>
      <c r="E411" s="40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"/>
      <c r="B412" s="1"/>
      <c r="C412" s="1"/>
      <c r="D412" s="1"/>
      <c r="E412" s="40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"/>
      <c r="B413" s="1"/>
      <c r="C413" s="1"/>
      <c r="D413" s="1"/>
      <c r="E413" s="40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"/>
      <c r="B414" s="1"/>
      <c r="C414" s="1"/>
      <c r="D414" s="1"/>
      <c r="E414" s="40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"/>
      <c r="B415" s="1"/>
      <c r="C415" s="1"/>
      <c r="D415" s="1"/>
      <c r="E415" s="40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"/>
      <c r="B416" s="1"/>
      <c r="C416" s="1"/>
      <c r="D416" s="1"/>
      <c r="E416" s="40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"/>
      <c r="B417" s="1"/>
      <c r="C417" s="1"/>
      <c r="D417" s="1"/>
      <c r="E417" s="40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"/>
      <c r="B418" s="1"/>
      <c r="C418" s="1"/>
      <c r="D418" s="1"/>
      <c r="E418" s="40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"/>
      <c r="B419" s="1"/>
      <c r="C419" s="1"/>
      <c r="D419" s="1"/>
      <c r="E419" s="40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"/>
      <c r="B420" s="1"/>
      <c r="C420" s="1"/>
      <c r="D420" s="1"/>
      <c r="E420" s="40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"/>
      <c r="B421" s="1"/>
      <c r="C421" s="1"/>
      <c r="D421" s="1"/>
      <c r="E421" s="40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"/>
      <c r="B422" s="1"/>
      <c r="C422" s="1"/>
      <c r="D422" s="1"/>
      <c r="E422" s="40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"/>
      <c r="B423" s="1"/>
      <c r="C423" s="1"/>
      <c r="D423" s="1"/>
      <c r="E423" s="40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"/>
      <c r="B424" s="1"/>
      <c r="C424" s="1"/>
      <c r="D424" s="1"/>
      <c r="E424" s="40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"/>
      <c r="B425" s="1"/>
      <c r="C425" s="1"/>
      <c r="D425" s="1"/>
      <c r="E425" s="40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"/>
      <c r="B426" s="1"/>
      <c r="C426" s="1"/>
      <c r="D426" s="1"/>
      <c r="E426" s="40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"/>
      <c r="B427" s="1"/>
      <c r="C427" s="1"/>
      <c r="D427" s="1"/>
      <c r="E427" s="40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"/>
      <c r="B428" s="1"/>
      <c r="C428" s="1"/>
      <c r="D428" s="1"/>
      <c r="E428" s="40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"/>
      <c r="B429" s="1"/>
      <c r="C429" s="1"/>
      <c r="D429" s="1"/>
      <c r="E429" s="40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"/>
      <c r="B430" s="1"/>
      <c r="C430" s="1"/>
      <c r="D430" s="1"/>
      <c r="E430" s="40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"/>
      <c r="B431" s="1"/>
      <c r="C431" s="1"/>
      <c r="D431" s="1"/>
      <c r="E431" s="40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"/>
      <c r="B432" s="1"/>
      <c r="C432" s="1"/>
      <c r="D432" s="1"/>
      <c r="E432" s="40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"/>
      <c r="B433" s="1"/>
      <c r="C433" s="1"/>
      <c r="D433" s="1"/>
      <c r="E433" s="40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"/>
      <c r="B434" s="1"/>
      <c r="C434" s="1"/>
      <c r="D434" s="1"/>
      <c r="E434" s="40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"/>
      <c r="B435" s="1"/>
      <c r="C435" s="1"/>
      <c r="D435" s="1"/>
      <c r="E435" s="40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"/>
      <c r="B436" s="1"/>
      <c r="C436" s="1"/>
      <c r="D436" s="1"/>
      <c r="E436" s="40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"/>
      <c r="B437" s="1"/>
      <c r="C437" s="1"/>
      <c r="D437" s="1"/>
      <c r="E437" s="40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"/>
      <c r="B438" s="1"/>
      <c r="C438" s="1"/>
      <c r="D438" s="1"/>
      <c r="E438" s="40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"/>
      <c r="B439" s="1"/>
      <c r="C439" s="1"/>
      <c r="D439" s="1"/>
      <c r="E439" s="40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"/>
      <c r="B440" s="1"/>
      <c r="C440" s="1"/>
      <c r="D440" s="1"/>
      <c r="E440" s="40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"/>
      <c r="B441" s="1"/>
      <c r="C441" s="1"/>
      <c r="D441" s="1"/>
      <c r="E441" s="40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"/>
      <c r="B442" s="1"/>
      <c r="C442" s="1"/>
      <c r="D442" s="1"/>
      <c r="E442" s="40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"/>
      <c r="B443" s="1"/>
      <c r="C443" s="1"/>
      <c r="D443" s="1"/>
      <c r="E443" s="40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"/>
      <c r="B444" s="1"/>
      <c r="C444" s="1"/>
      <c r="D444" s="1"/>
      <c r="E444" s="40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"/>
      <c r="B445" s="1"/>
      <c r="C445" s="1"/>
      <c r="D445" s="1"/>
      <c r="E445" s="40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"/>
      <c r="B446" s="1"/>
      <c r="C446" s="1"/>
      <c r="D446" s="1"/>
      <c r="E446" s="40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"/>
      <c r="B447" s="1"/>
      <c r="C447" s="1"/>
      <c r="D447" s="1"/>
      <c r="E447" s="40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"/>
      <c r="B448" s="1"/>
      <c r="C448" s="1"/>
      <c r="D448" s="1"/>
      <c r="E448" s="40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"/>
      <c r="B449" s="1"/>
      <c r="C449" s="1"/>
      <c r="D449" s="1"/>
      <c r="E449" s="40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"/>
      <c r="B450" s="1"/>
      <c r="C450" s="1"/>
      <c r="D450" s="1"/>
      <c r="E450" s="40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"/>
      <c r="B451" s="1"/>
      <c r="C451" s="1"/>
      <c r="D451" s="1"/>
      <c r="E451" s="40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"/>
      <c r="B452" s="1"/>
      <c r="C452" s="1"/>
      <c r="D452" s="1"/>
      <c r="E452" s="40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"/>
      <c r="B453" s="1"/>
      <c r="C453" s="1"/>
      <c r="D453" s="1"/>
      <c r="E453" s="40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"/>
      <c r="B454" s="1"/>
      <c r="C454" s="1"/>
      <c r="D454" s="1"/>
      <c r="E454" s="40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"/>
      <c r="B455" s="1"/>
      <c r="C455" s="1"/>
      <c r="D455" s="1"/>
      <c r="E455" s="40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"/>
      <c r="B456" s="1"/>
      <c r="C456" s="1"/>
      <c r="D456" s="1"/>
      <c r="E456" s="40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"/>
      <c r="B457" s="1"/>
      <c r="C457" s="1"/>
      <c r="D457" s="1"/>
      <c r="E457" s="40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"/>
      <c r="B458" s="1"/>
      <c r="C458" s="1"/>
      <c r="D458" s="1"/>
      <c r="E458" s="40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"/>
      <c r="B459" s="1"/>
      <c r="C459" s="1"/>
      <c r="D459" s="1"/>
      <c r="E459" s="40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"/>
      <c r="B460" s="1"/>
      <c r="C460" s="1"/>
      <c r="D460" s="1"/>
      <c r="E460" s="40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"/>
      <c r="B461" s="1"/>
      <c r="C461" s="1"/>
      <c r="D461" s="1"/>
      <c r="E461" s="40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"/>
      <c r="B462" s="1"/>
      <c r="C462" s="1"/>
      <c r="D462" s="1"/>
      <c r="E462" s="40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"/>
      <c r="B463" s="1"/>
      <c r="C463" s="1"/>
      <c r="D463" s="1"/>
      <c r="E463" s="40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"/>
      <c r="B464" s="1"/>
      <c r="C464" s="1"/>
      <c r="D464" s="1"/>
      <c r="E464" s="40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"/>
      <c r="B465" s="1"/>
      <c r="C465" s="1"/>
      <c r="D465" s="1"/>
      <c r="E465" s="40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"/>
      <c r="B466" s="1"/>
      <c r="C466" s="1"/>
      <c r="D466" s="1"/>
      <c r="E466" s="40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"/>
      <c r="B467" s="1"/>
      <c r="C467" s="1"/>
      <c r="D467" s="1"/>
      <c r="E467" s="40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"/>
      <c r="B468" s="1"/>
      <c r="C468" s="1"/>
      <c r="D468" s="1"/>
      <c r="E468" s="40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"/>
      <c r="B469" s="1"/>
      <c r="C469" s="1"/>
      <c r="D469" s="1"/>
      <c r="E469" s="40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"/>
      <c r="B470" s="1"/>
      <c r="C470" s="1"/>
      <c r="D470" s="1"/>
      <c r="E470" s="40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"/>
      <c r="B471" s="1"/>
      <c r="C471" s="1"/>
      <c r="D471" s="1"/>
      <c r="E471" s="40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"/>
      <c r="B472" s="1"/>
      <c r="C472" s="1"/>
      <c r="D472" s="1"/>
      <c r="E472" s="40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"/>
      <c r="B473" s="1"/>
      <c r="C473" s="1"/>
      <c r="D473" s="1"/>
      <c r="E473" s="40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"/>
      <c r="B474" s="1"/>
      <c r="C474" s="1"/>
      <c r="D474" s="1"/>
      <c r="E474" s="40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"/>
      <c r="B475" s="1"/>
      <c r="C475" s="1"/>
      <c r="D475" s="1"/>
      <c r="E475" s="40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"/>
      <c r="B476" s="1"/>
      <c r="C476" s="1"/>
      <c r="D476" s="1"/>
      <c r="E476" s="40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"/>
      <c r="B477" s="1"/>
      <c r="C477" s="1"/>
      <c r="D477" s="1"/>
      <c r="E477" s="40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"/>
      <c r="B478" s="1"/>
      <c r="C478" s="1"/>
      <c r="D478" s="1"/>
      <c r="E478" s="40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"/>
      <c r="B479" s="1"/>
      <c r="C479" s="1"/>
      <c r="D479" s="1"/>
      <c r="E479" s="40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"/>
      <c r="B480" s="1"/>
      <c r="C480" s="1"/>
      <c r="D480" s="1"/>
      <c r="E480" s="40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"/>
      <c r="B481" s="1"/>
      <c r="C481" s="1"/>
      <c r="D481" s="1"/>
      <c r="E481" s="40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"/>
      <c r="B482" s="1"/>
      <c r="C482" s="1"/>
      <c r="D482" s="1"/>
      <c r="E482" s="40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"/>
      <c r="B483" s="1"/>
      <c r="C483" s="1"/>
      <c r="D483" s="1"/>
      <c r="E483" s="40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"/>
      <c r="B484" s="1"/>
      <c r="C484" s="1"/>
      <c r="D484" s="1"/>
      <c r="E484" s="40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"/>
      <c r="B485" s="1"/>
      <c r="C485" s="1"/>
      <c r="D485" s="1"/>
      <c r="E485" s="40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"/>
      <c r="B486" s="1"/>
      <c r="C486" s="1"/>
      <c r="D486" s="1"/>
      <c r="E486" s="40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"/>
      <c r="B487" s="1"/>
      <c r="C487" s="1"/>
      <c r="D487" s="1"/>
      <c r="E487" s="40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"/>
      <c r="B488" s="1"/>
      <c r="C488" s="1"/>
      <c r="D488" s="1"/>
      <c r="E488" s="40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"/>
      <c r="B489" s="1"/>
      <c r="C489" s="1"/>
      <c r="D489" s="1"/>
      <c r="E489" s="40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"/>
      <c r="B490" s="1"/>
      <c r="C490" s="1"/>
      <c r="D490" s="1"/>
      <c r="E490" s="40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"/>
      <c r="B491" s="1"/>
      <c r="C491" s="1"/>
      <c r="D491" s="1"/>
      <c r="E491" s="40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"/>
      <c r="B492" s="1"/>
      <c r="C492" s="1"/>
      <c r="D492" s="1"/>
      <c r="E492" s="40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"/>
      <c r="B493" s="1"/>
      <c r="C493" s="1"/>
      <c r="D493" s="1"/>
      <c r="E493" s="40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"/>
      <c r="B494" s="1"/>
      <c r="C494" s="1"/>
      <c r="D494" s="1"/>
      <c r="E494" s="40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"/>
      <c r="B495" s="1"/>
      <c r="C495" s="1"/>
      <c r="D495" s="1"/>
      <c r="E495" s="40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"/>
      <c r="B496" s="1"/>
      <c r="C496" s="1"/>
      <c r="D496" s="1"/>
      <c r="E496" s="40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"/>
      <c r="B497" s="1"/>
      <c r="C497" s="1"/>
      <c r="D497" s="1"/>
      <c r="E497" s="40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"/>
      <c r="B498" s="1"/>
      <c r="C498" s="1"/>
      <c r="D498" s="1"/>
      <c r="E498" s="40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"/>
      <c r="B499" s="1"/>
      <c r="C499" s="1"/>
      <c r="D499" s="1"/>
      <c r="E499" s="40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"/>
      <c r="B500" s="1"/>
      <c r="C500" s="1"/>
      <c r="D500" s="1"/>
      <c r="E500" s="40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"/>
      <c r="B501" s="1"/>
      <c r="C501" s="1"/>
      <c r="D501" s="1"/>
      <c r="E501" s="40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"/>
      <c r="B502" s="1"/>
      <c r="C502" s="1"/>
      <c r="D502" s="1"/>
      <c r="E502" s="40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"/>
      <c r="B503" s="1"/>
      <c r="C503" s="1"/>
      <c r="D503" s="1"/>
      <c r="E503" s="40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"/>
      <c r="B504" s="1"/>
      <c r="C504" s="1"/>
      <c r="D504" s="1"/>
      <c r="E504" s="40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"/>
      <c r="B505" s="1"/>
      <c r="C505" s="1"/>
      <c r="D505" s="1"/>
      <c r="E505" s="40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"/>
      <c r="B506" s="1"/>
      <c r="C506" s="1"/>
      <c r="D506" s="1"/>
      <c r="E506" s="40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"/>
      <c r="B507" s="1"/>
      <c r="C507" s="1"/>
      <c r="D507" s="1"/>
      <c r="E507" s="40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"/>
      <c r="B508" s="1"/>
      <c r="C508" s="1"/>
      <c r="D508" s="1"/>
      <c r="E508" s="40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"/>
      <c r="B509" s="1"/>
      <c r="C509" s="1"/>
      <c r="D509" s="1"/>
      <c r="E509" s="40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"/>
      <c r="B510" s="1"/>
      <c r="C510" s="1"/>
      <c r="D510" s="1"/>
      <c r="E510" s="40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"/>
      <c r="B511" s="1"/>
      <c r="C511" s="1"/>
      <c r="D511" s="1"/>
      <c r="E511" s="40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"/>
      <c r="B512" s="1"/>
      <c r="C512" s="1"/>
      <c r="D512" s="1"/>
      <c r="E512" s="40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"/>
      <c r="B513" s="1"/>
      <c r="C513" s="1"/>
      <c r="D513" s="1"/>
      <c r="E513" s="40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"/>
      <c r="B514" s="1"/>
      <c r="C514" s="1"/>
      <c r="D514" s="1"/>
      <c r="E514" s="40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"/>
      <c r="B515" s="1"/>
      <c r="C515" s="1"/>
      <c r="D515" s="1"/>
      <c r="E515" s="40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"/>
      <c r="B516" s="1"/>
      <c r="C516" s="1"/>
      <c r="D516" s="1"/>
      <c r="E516" s="40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"/>
      <c r="B517" s="1"/>
      <c r="C517" s="1"/>
      <c r="D517" s="1"/>
      <c r="E517" s="40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"/>
      <c r="B518" s="1"/>
      <c r="C518" s="1"/>
      <c r="D518" s="1"/>
      <c r="E518" s="40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"/>
      <c r="B519" s="1"/>
      <c r="C519" s="1"/>
      <c r="D519" s="1"/>
      <c r="E519" s="40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"/>
      <c r="B520" s="1"/>
      <c r="C520" s="1"/>
      <c r="D520" s="1"/>
      <c r="E520" s="40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"/>
      <c r="B521" s="1"/>
      <c r="C521" s="1"/>
      <c r="D521" s="1"/>
      <c r="E521" s="40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"/>
      <c r="B522" s="1"/>
      <c r="C522" s="1"/>
      <c r="D522" s="1"/>
      <c r="E522" s="40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"/>
      <c r="B523" s="1"/>
      <c r="C523" s="1"/>
      <c r="D523" s="1"/>
      <c r="E523" s="40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"/>
      <c r="B524" s="1"/>
      <c r="C524" s="1"/>
      <c r="D524" s="1"/>
      <c r="E524" s="40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"/>
      <c r="B525" s="1"/>
      <c r="C525" s="1"/>
      <c r="D525" s="1"/>
      <c r="E525" s="40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"/>
      <c r="B526" s="1"/>
      <c r="C526" s="1"/>
      <c r="D526" s="1"/>
      <c r="E526" s="40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"/>
      <c r="B527" s="1"/>
      <c r="C527" s="1"/>
      <c r="D527" s="1"/>
      <c r="E527" s="40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"/>
      <c r="B528" s="1"/>
      <c r="C528" s="1"/>
      <c r="D528" s="1"/>
      <c r="E528" s="40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"/>
      <c r="B529" s="1"/>
      <c r="C529" s="1"/>
      <c r="D529" s="1"/>
      <c r="E529" s="40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"/>
      <c r="B530" s="1"/>
      <c r="C530" s="1"/>
      <c r="D530" s="1"/>
      <c r="E530" s="40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"/>
      <c r="B531" s="1"/>
      <c r="C531" s="1"/>
      <c r="D531" s="1"/>
      <c r="E531" s="40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"/>
      <c r="B532" s="1"/>
      <c r="C532" s="1"/>
      <c r="D532" s="1"/>
      <c r="E532" s="40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"/>
      <c r="B533" s="1"/>
      <c r="C533" s="1"/>
      <c r="D533" s="1"/>
      <c r="E533" s="40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"/>
      <c r="B534" s="1"/>
      <c r="C534" s="1"/>
      <c r="D534" s="1"/>
      <c r="E534" s="40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"/>
      <c r="B535" s="1"/>
      <c r="C535" s="1"/>
      <c r="D535" s="1"/>
      <c r="E535" s="40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"/>
      <c r="B536" s="1"/>
      <c r="C536" s="1"/>
      <c r="D536" s="1"/>
      <c r="E536" s="40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"/>
      <c r="B537" s="1"/>
      <c r="C537" s="1"/>
      <c r="D537" s="1"/>
      <c r="E537" s="40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"/>
      <c r="B538" s="1"/>
      <c r="C538" s="1"/>
      <c r="D538" s="1"/>
      <c r="E538" s="40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"/>
      <c r="B539" s="1"/>
      <c r="C539" s="1"/>
      <c r="D539" s="1"/>
      <c r="E539" s="40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"/>
      <c r="B540" s="1"/>
      <c r="C540" s="1"/>
      <c r="D540" s="1"/>
      <c r="E540" s="40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"/>
      <c r="B541" s="1"/>
      <c r="C541" s="1"/>
      <c r="D541" s="1"/>
      <c r="E541" s="40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"/>
      <c r="B542" s="1"/>
      <c r="C542" s="1"/>
      <c r="D542" s="1"/>
      <c r="E542" s="40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"/>
      <c r="B543" s="1"/>
      <c r="C543" s="1"/>
      <c r="D543" s="1"/>
      <c r="E543" s="40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"/>
      <c r="B544" s="1"/>
      <c r="C544" s="1"/>
      <c r="D544" s="1"/>
      <c r="E544" s="40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"/>
      <c r="B545" s="1"/>
      <c r="C545" s="1"/>
      <c r="D545" s="1"/>
      <c r="E545" s="40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"/>
      <c r="B546" s="1"/>
      <c r="C546" s="1"/>
      <c r="D546" s="1"/>
      <c r="E546" s="40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"/>
      <c r="B547" s="1"/>
      <c r="C547" s="1"/>
      <c r="D547" s="1"/>
      <c r="E547" s="40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"/>
      <c r="B548" s="1"/>
      <c r="C548" s="1"/>
      <c r="D548" s="1"/>
      <c r="E548" s="40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"/>
      <c r="B549" s="1"/>
      <c r="C549" s="1"/>
      <c r="D549" s="1"/>
      <c r="E549" s="40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"/>
      <c r="B550" s="1"/>
      <c r="C550" s="1"/>
      <c r="D550" s="1"/>
      <c r="E550" s="40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"/>
      <c r="B551" s="1"/>
      <c r="C551" s="1"/>
      <c r="D551" s="1"/>
      <c r="E551" s="40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"/>
      <c r="B552" s="1"/>
      <c r="C552" s="1"/>
      <c r="D552" s="1"/>
      <c r="E552" s="40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"/>
      <c r="B553" s="1"/>
      <c r="C553" s="1"/>
      <c r="D553" s="1"/>
      <c r="E553" s="40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"/>
      <c r="B554" s="1"/>
      <c r="C554" s="1"/>
      <c r="D554" s="1"/>
      <c r="E554" s="40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"/>
      <c r="B555" s="1"/>
      <c r="C555" s="1"/>
      <c r="D555" s="1"/>
      <c r="E555" s="40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"/>
      <c r="B556" s="1"/>
      <c r="C556" s="1"/>
      <c r="D556" s="1"/>
      <c r="E556" s="40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"/>
      <c r="B557" s="1"/>
      <c r="C557" s="1"/>
      <c r="D557" s="1"/>
      <c r="E557" s="40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"/>
      <c r="B558" s="1"/>
      <c r="C558" s="1"/>
      <c r="D558" s="1"/>
      <c r="E558" s="40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"/>
      <c r="B559" s="1"/>
      <c r="C559" s="1"/>
      <c r="D559" s="1"/>
      <c r="E559" s="40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"/>
      <c r="B560" s="1"/>
      <c r="C560" s="1"/>
      <c r="D560" s="1"/>
      <c r="E560" s="40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"/>
      <c r="B561" s="1"/>
      <c r="C561" s="1"/>
      <c r="D561" s="1"/>
      <c r="E561" s="40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"/>
      <c r="B562" s="1"/>
      <c r="C562" s="1"/>
      <c r="D562" s="1"/>
      <c r="E562" s="40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"/>
      <c r="B563" s="1"/>
      <c r="C563" s="1"/>
      <c r="D563" s="1"/>
      <c r="E563" s="40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"/>
      <c r="B564" s="1"/>
      <c r="C564" s="1"/>
      <c r="D564" s="1"/>
      <c r="E564" s="40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"/>
      <c r="B565" s="1"/>
      <c r="C565" s="1"/>
      <c r="D565" s="1"/>
      <c r="E565" s="40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"/>
      <c r="B566" s="1"/>
      <c r="C566" s="1"/>
      <c r="D566" s="1"/>
      <c r="E566" s="40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"/>
      <c r="B567" s="1"/>
      <c r="C567" s="1"/>
      <c r="D567" s="1"/>
      <c r="E567" s="40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"/>
      <c r="B568" s="1"/>
      <c r="C568" s="1"/>
      <c r="D568" s="1"/>
      <c r="E568" s="40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"/>
      <c r="B569" s="1"/>
      <c r="C569" s="1"/>
      <c r="D569" s="1"/>
      <c r="E569" s="40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"/>
      <c r="B570" s="1"/>
      <c r="C570" s="1"/>
      <c r="D570" s="1"/>
      <c r="E570" s="40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"/>
      <c r="B571" s="1"/>
      <c r="C571" s="1"/>
      <c r="D571" s="1"/>
      <c r="E571" s="40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"/>
      <c r="B572" s="1"/>
      <c r="C572" s="1"/>
      <c r="D572" s="1"/>
      <c r="E572" s="40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"/>
      <c r="B573" s="1"/>
      <c r="C573" s="1"/>
      <c r="D573" s="1"/>
      <c r="E573" s="40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"/>
      <c r="B574" s="1"/>
      <c r="C574" s="1"/>
      <c r="D574" s="1"/>
      <c r="E574" s="40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"/>
      <c r="B575" s="1"/>
      <c r="C575" s="1"/>
      <c r="D575" s="1"/>
      <c r="E575" s="40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"/>
      <c r="B576" s="1"/>
      <c r="C576" s="1"/>
      <c r="D576" s="1"/>
      <c r="E576" s="40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"/>
      <c r="B577" s="1"/>
      <c r="C577" s="1"/>
      <c r="D577" s="1"/>
      <c r="E577" s="40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"/>
      <c r="B578" s="1"/>
      <c r="C578" s="1"/>
      <c r="D578" s="1"/>
      <c r="E578" s="40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"/>
      <c r="B579" s="1"/>
      <c r="C579" s="1"/>
      <c r="D579" s="1"/>
      <c r="E579" s="40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"/>
      <c r="B580" s="1"/>
      <c r="C580" s="1"/>
      <c r="D580" s="1"/>
      <c r="E580" s="40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"/>
      <c r="B581" s="1"/>
      <c r="C581" s="1"/>
      <c r="D581" s="1"/>
      <c r="E581" s="40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"/>
      <c r="B582" s="1"/>
      <c r="C582" s="1"/>
      <c r="D582" s="1"/>
      <c r="E582" s="40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"/>
      <c r="B583" s="1"/>
      <c r="C583" s="1"/>
      <c r="D583" s="1"/>
      <c r="E583" s="40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"/>
      <c r="B584" s="1"/>
      <c r="C584" s="1"/>
      <c r="D584" s="1"/>
      <c r="E584" s="40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"/>
      <c r="B585" s="1"/>
      <c r="C585" s="1"/>
      <c r="D585" s="1"/>
      <c r="E585" s="40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"/>
      <c r="B586" s="1"/>
      <c r="C586" s="1"/>
      <c r="D586" s="1"/>
      <c r="E586" s="40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"/>
      <c r="B587" s="1"/>
      <c r="C587" s="1"/>
      <c r="D587" s="1"/>
      <c r="E587" s="40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"/>
      <c r="B588" s="1"/>
      <c r="C588" s="1"/>
      <c r="D588" s="1"/>
      <c r="E588" s="40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"/>
      <c r="B589" s="1"/>
      <c r="C589" s="1"/>
      <c r="D589" s="1"/>
      <c r="E589" s="40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"/>
      <c r="B590" s="1"/>
      <c r="C590" s="1"/>
      <c r="D590" s="1"/>
      <c r="E590" s="40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"/>
      <c r="B591" s="1"/>
      <c r="C591" s="1"/>
      <c r="D591" s="1"/>
      <c r="E591" s="40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"/>
      <c r="B592" s="1"/>
      <c r="C592" s="1"/>
      <c r="D592" s="1"/>
      <c r="E592" s="40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"/>
      <c r="B593" s="1"/>
      <c r="C593" s="1"/>
      <c r="D593" s="1"/>
      <c r="E593" s="40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"/>
      <c r="B594" s="1"/>
      <c r="C594" s="1"/>
      <c r="D594" s="1"/>
      <c r="E594" s="40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"/>
      <c r="B595" s="1"/>
      <c r="C595" s="1"/>
      <c r="D595" s="1"/>
      <c r="E595" s="40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"/>
      <c r="B596" s="1"/>
      <c r="C596" s="1"/>
      <c r="D596" s="1"/>
      <c r="E596" s="40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"/>
      <c r="B597" s="1"/>
      <c r="C597" s="1"/>
      <c r="D597" s="1"/>
      <c r="E597" s="40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"/>
      <c r="B598" s="1"/>
      <c r="C598" s="1"/>
      <c r="D598" s="1"/>
      <c r="E598" s="40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"/>
      <c r="B599" s="1"/>
      <c r="C599" s="1"/>
      <c r="D599" s="1"/>
      <c r="E599" s="40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"/>
      <c r="B600" s="1"/>
      <c r="C600" s="1"/>
      <c r="D600" s="1"/>
      <c r="E600" s="40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"/>
      <c r="B601" s="1"/>
      <c r="C601" s="1"/>
      <c r="D601" s="1"/>
      <c r="E601" s="40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"/>
      <c r="B602" s="1"/>
      <c r="C602" s="1"/>
      <c r="D602" s="1"/>
      <c r="E602" s="40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"/>
      <c r="B603" s="1"/>
      <c r="C603" s="1"/>
      <c r="D603" s="1"/>
      <c r="E603" s="40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"/>
      <c r="B604" s="1"/>
      <c r="C604" s="1"/>
      <c r="D604" s="1"/>
      <c r="E604" s="40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"/>
      <c r="B605" s="1"/>
      <c r="C605" s="1"/>
      <c r="D605" s="1"/>
      <c r="E605" s="40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"/>
      <c r="B606" s="1"/>
      <c r="C606" s="1"/>
      <c r="D606" s="1"/>
      <c r="E606" s="40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"/>
      <c r="B607" s="1"/>
      <c r="C607" s="1"/>
      <c r="D607" s="1"/>
      <c r="E607" s="40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"/>
      <c r="B608" s="1"/>
      <c r="C608" s="1"/>
      <c r="D608" s="1"/>
      <c r="E608" s="40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"/>
      <c r="B609" s="1"/>
      <c r="C609" s="1"/>
      <c r="D609" s="1"/>
      <c r="E609" s="40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"/>
      <c r="B610" s="1"/>
      <c r="C610" s="1"/>
      <c r="D610" s="1"/>
      <c r="E610" s="40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"/>
      <c r="B611" s="1"/>
      <c r="C611" s="1"/>
      <c r="D611" s="1"/>
      <c r="E611" s="40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"/>
      <c r="B612" s="1"/>
      <c r="C612" s="1"/>
      <c r="D612" s="1"/>
      <c r="E612" s="40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"/>
      <c r="B613" s="1"/>
      <c r="C613" s="1"/>
      <c r="D613" s="1"/>
      <c r="E613" s="40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"/>
      <c r="B614" s="1"/>
      <c r="C614" s="1"/>
      <c r="D614" s="1"/>
      <c r="E614" s="40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"/>
      <c r="B615" s="1"/>
      <c r="C615" s="1"/>
      <c r="D615" s="1"/>
      <c r="E615" s="40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"/>
      <c r="B616" s="1"/>
      <c r="C616" s="1"/>
      <c r="D616" s="1"/>
      <c r="E616" s="40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"/>
      <c r="B617" s="1"/>
      <c r="C617" s="1"/>
      <c r="D617" s="1"/>
      <c r="E617" s="40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"/>
      <c r="B618" s="1"/>
      <c r="C618" s="1"/>
      <c r="D618" s="1"/>
      <c r="E618" s="40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"/>
      <c r="B619" s="1"/>
      <c r="C619" s="1"/>
      <c r="D619" s="1"/>
      <c r="E619" s="40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"/>
      <c r="B620" s="1"/>
      <c r="C620" s="1"/>
      <c r="D620" s="1"/>
      <c r="E620" s="40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"/>
      <c r="B621" s="1"/>
      <c r="C621" s="1"/>
      <c r="D621" s="1"/>
      <c r="E621" s="40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"/>
      <c r="B622" s="1"/>
      <c r="C622" s="1"/>
      <c r="D622" s="1"/>
      <c r="E622" s="40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"/>
      <c r="B623" s="1"/>
      <c r="C623" s="1"/>
      <c r="D623" s="1"/>
      <c r="E623" s="40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"/>
      <c r="B624" s="1"/>
      <c r="C624" s="1"/>
      <c r="D624" s="1"/>
      <c r="E624" s="40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"/>
      <c r="B625" s="1"/>
      <c r="C625" s="1"/>
      <c r="D625" s="1"/>
      <c r="E625" s="40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"/>
      <c r="B626" s="1"/>
      <c r="C626" s="1"/>
      <c r="D626" s="1"/>
      <c r="E626" s="40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"/>
      <c r="B627" s="1"/>
      <c r="C627" s="1"/>
      <c r="D627" s="1"/>
      <c r="E627" s="40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"/>
      <c r="B628" s="1"/>
      <c r="C628" s="1"/>
      <c r="D628" s="1"/>
      <c r="E628" s="40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"/>
      <c r="B629" s="1"/>
      <c r="C629" s="1"/>
      <c r="D629" s="1"/>
      <c r="E629" s="40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"/>
      <c r="B630" s="1"/>
      <c r="C630" s="1"/>
      <c r="D630" s="1"/>
      <c r="E630" s="40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"/>
      <c r="B631" s="1"/>
      <c r="C631" s="1"/>
      <c r="D631" s="1"/>
      <c r="E631" s="40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"/>
      <c r="B632" s="1"/>
      <c r="C632" s="1"/>
      <c r="D632" s="1"/>
      <c r="E632" s="40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"/>
      <c r="B633" s="1"/>
      <c r="C633" s="1"/>
      <c r="D633" s="1"/>
      <c r="E633" s="40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"/>
      <c r="B634" s="1"/>
      <c r="C634" s="1"/>
      <c r="D634" s="1"/>
      <c r="E634" s="40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"/>
      <c r="B635" s="1"/>
      <c r="C635" s="1"/>
      <c r="D635" s="1"/>
      <c r="E635" s="40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"/>
      <c r="B636" s="1"/>
      <c r="C636" s="1"/>
      <c r="D636" s="1"/>
      <c r="E636" s="40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"/>
      <c r="B637" s="1"/>
      <c r="C637" s="1"/>
      <c r="D637" s="1"/>
      <c r="E637" s="40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"/>
      <c r="B638" s="1"/>
      <c r="C638" s="1"/>
      <c r="D638" s="1"/>
      <c r="E638" s="40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"/>
      <c r="B639" s="1"/>
      <c r="C639" s="1"/>
      <c r="D639" s="1"/>
      <c r="E639" s="40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"/>
      <c r="B640" s="1"/>
      <c r="C640" s="1"/>
      <c r="D640" s="1"/>
      <c r="E640" s="40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"/>
      <c r="B641" s="1"/>
      <c r="C641" s="1"/>
      <c r="D641" s="1"/>
      <c r="E641" s="40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"/>
      <c r="B642" s="1"/>
      <c r="C642" s="1"/>
      <c r="D642" s="1"/>
      <c r="E642" s="40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"/>
      <c r="B643" s="1"/>
      <c r="C643" s="1"/>
      <c r="D643" s="1"/>
      <c r="E643" s="40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"/>
      <c r="B644" s="1"/>
      <c r="C644" s="1"/>
      <c r="D644" s="1"/>
      <c r="E644" s="40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"/>
      <c r="B645" s="1"/>
      <c r="C645" s="1"/>
      <c r="D645" s="1"/>
      <c r="E645" s="40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"/>
      <c r="B646" s="1"/>
      <c r="C646" s="1"/>
      <c r="D646" s="1"/>
      <c r="E646" s="40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"/>
      <c r="B647" s="1"/>
      <c r="C647" s="1"/>
      <c r="D647" s="1"/>
      <c r="E647" s="40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"/>
      <c r="B648" s="1"/>
      <c r="C648" s="1"/>
      <c r="D648" s="1"/>
      <c r="E648" s="40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"/>
      <c r="B649" s="1"/>
      <c r="C649" s="1"/>
      <c r="D649" s="1"/>
      <c r="E649" s="40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"/>
      <c r="B650" s="1"/>
      <c r="C650" s="1"/>
      <c r="D650" s="1"/>
      <c r="E650" s="40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"/>
      <c r="B651" s="1"/>
      <c r="C651" s="1"/>
      <c r="D651" s="1"/>
      <c r="E651" s="40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"/>
      <c r="B652" s="1"/>
      <c r="C652" s="1"/>
      <c r="D652" s="1"/>
      <c r="E652" s="40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"/>
      <c r="B653" s="1"/>
      <c r="C653" s="1"/>
      <c r="D653" s="1"/>
      <c r="E653" s="40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"/>
      <c r="B654" s="1"/>
      <c r="C654" s="1"/>
      <c r="D654" s="1"/>
      <c r="E654" s="40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"/>
      <c r="B655" s="1"/>
      <c r="C655" s="1"/>
      <c r="D655" s="1"/>
      <c r="E655" s="40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"/>
      <c r="B656" s="1"/>
      <c r="C656" s="1"/>
      <c r="D656" s="1"/>
      <c r="E656" s="40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"/>
      <c r="B657" s="1"/>
      <c r="C657" s="1"/>
      <c r="D657" s="1"/>
      <c r="E657" s="40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"/>
      <c r="B658" s="1"/>
      <c r="C658" s="1"/>
      <c r="D658" s="1"/>
      <c r="E658" s="40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"/>
      <c r="B659" s="1"/>
      <c r="C659" s="1"/>
      <c r="D659" s="1"/>
      <c r="E659" s="40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"/>
      <c r="B660" s="1"/>
      <c r="C660" s="1"/>
      <c r="D660" s="1"/>
      <c r="E660" s="40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"/>
      <c r="B661" s="1"/>
      <c r="C661" s="1"/>
      <c r="D661" s="1"/>
      <c r="E661" s="40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"/>
      <c r="B662" s="1"/>
      <c r="C662" s="1"/>
      <c r="D662" s="1"/>
      <c r="E662" s="40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"/>
      <c r="B663" s="1"/>
      <c r="C663" s="1"/>
      <c r="D663" s="1"/>
      <c r="E663" s="40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"/>
      <c r="B664" s="1"/>
      <c r="C664" s="1"/>
      <c r="D664" s="1"/>
      <c r="E664" s="40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"/>
      <c r="B665" s="1"/>
      <c r="C665" s="1"/>
      <c r="D665" s="1"/>
      <c r="E665" s="40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"/>
      <c r="B666" s="1"/>
      <c r="C666" s="1"/>
      <c r="D666" s="1"/>
      <c r="E666" s="40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"/>
      <c r="B667" s="1"/>
      <c r="C667" s="1"/>
      <c r="D667" s="1"/>
      <c r="E667" s="40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"/>
      <c r="B668" s="1"/>
      <c r="C668" s="1"/>
      <c r="D668" s="1"/>
      <c r="E668" s="40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"/>
      <c r="B669" s="1"/>
      <c r="C669" s="1"/>
      <c r="D669" s="1"/>
      <c r="E669" s="40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"/>
      <c r="B670" s="1"/>
      <c r="C670" s="1"/>
      <c r="D670" s="1"/>
      <c r="E670" s="40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"/>
      <c r="B671" s="1"/>
      <c r="C671" s="1"/>
      <c r="D671" s="1"/>
      <c r="E671" s="40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"/>
      <c r="B672" s="1"/>
      <c r="C672" s="1"/>
      <c r="D672" s="1"/>
      <c r="E672" s="40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"/>
      <c r="B673" s="1"/>
      <c r="C673" s="1"/>
      <c r="D673" s="1"/>
      <c r="E673" s="40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"/>
      <c r="B674" s="1"/>
      <c r="C674" s="1"/>
      <c r="D674" s="1"/>
      <c r="E674" s="40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"/>
      <c r="B675" s="1"/>
      <c r="C675" s="1"/>
      <c r="D675" s="1"/>
      <c r="E675" s="40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"/>
      <c r="B676" s="1"/>
      <c r="C676" s="1"/>
      <c r="D676" s="1"/>
      <c r="E676" s="40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"/>
      <c r="B677" s="1"/>
      <c r="C677" s="1"/>
      <c r="D677" s="1"/>
      <c r="E677" s="40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"/>
      <c r="B678" s="1"/>
      <c r="C678" s="1"/>
      <c r="D678" s="1"/>
      <c r="E678" s="40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"/>
      <c r="B679" s="1"/>
      <c r="C679" s="1"/>
      <c r="D679" s="1"/>
      <c r="E679" s="40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"/>
      <c r="B680" s="1"/>
      <c r="C680" s="1"/>
      <c r="D680" s="1"/>
      <c r="E680" s="40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"/>
      <c r="B681" s="1"/>
      <c r="C681" s="1"/>
      <c r="D681" s="1"/>
      <c r="E681" s="40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"/>
      <c r="B682" s="1"/>
      <c r="C682" s="1"/>
      <c r="D682" s="1"/>
      <c r="E682" s="40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"/>
      <c r="B683" s="1"/>
      <c r="C683" s="1"/>
      <c r="D683" s="1"/>
      <c r="E683" s="40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"/>
      <c r="B684" s="1"/>
      <c r="C684" s="1"/>
      <c r="D684" s="1"/>
      <c r="E684" s="40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"/>
      <c r="B685" s="1"/>
      <c r="C685" s="1"/>
      <c r="D685" s="1"/>
      <c r="E685" s="40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"/>
      <c r="B686" s="1"/>
      <c r="C686" s="1"/>
      <c r="D686" s="1"/>
      <c r="E686" s="40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"/>
      <c r="B687" s="1"/>
      <c r="C687" s="1"/>
      <c r="D687" s="1"/>
      <c r="E687" s="40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"/>
      <c r="B688" s="1"/>
      <c r="C688" s="1"/>
      <c r="D688" s="1"/>
      <c r="E688" s="40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"/>
      <c r="B689" s="1"/>
      <c r="C689" s="1"/>
      <c r="D689" s="1"/>
      <c r="E689" s="40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"/>
      <c r="B690" s="1"/>
      <c r="C690" s="1"/>
      <c r="D690" s="1"/>
      <c r="E690" s="40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"/>
      <c r="B691" s="1"/>
      <c r="C691" s="1"/>
      <c r="D691" s="1"/>
      <c r="E691" s="40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"/>
      <c r="B692" s="1"/>
      <c r="C692" s="1"/>
      <c r="D692" s="1"/>
      <c r="E692" s="40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"/>
      <c r="B693" s="1"/>
      <c r="C693" s="1"/>
      <c r="D693" s="1"/>
      <c r="E693" s="40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"/>
      <c r="B694" s="1"/>
      <c r="C694" s="1"/>
      <c r="D694" s="1"/>
      <c r="E694" s="40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"/>
      <c r="B695" s="1"/>
      <c r="C695" s="1"/>
      <c r="D695" s="1"/>
      <c r="E695" s="40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"/>
      <c r="B696" s="1"/>
      <c r="C696" s="1"/>
      <c r="D696" s="1"/>
      <c r="E696" s="40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"/>
      <c r="B697" s="1"/>
      <c r="C697" s="1"/>
      <c r="D697" s="1"/>
      <c r="E697" s="40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"/>
      <c r="B698" s="1"/>
      <c r="C698" s="1"/>
      <c r="D698" s="1"/>
      <c r="E698" s="40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"/>
      <c r="B699" s="1"/>
      <c r="C699" s="1"/>
      <c r="D699" s="1"/>
      <c r="E699" s="40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"/>
      <c r="B700" s="1"/>
      <c r="C700" s="1"/>
      <c r="D700" s="1"/>
      <c r="E700" s="40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"/>
      <c r="B701" s="1"/>
      <c r="C701" s="1"/>
      <c r="D701" s="1"/>
      <c r="E701" s="40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"/>
      <c r="B702" s="1"/>
      <c r="C702" s="1"/>
      <c r="D702" s="1"/>
      <c r="E702" s="40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"/>
      <c r="B703" s="1"/>
      <c r="C703" s="1"/>
      <c r="D703" s="1"/>
      <c r="E703" s="40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"/>
      <c r="B704" s="1"/>
      <c r="C704" s="1"/>
      <c r="D704" s="1"/>
      <c r="E704" s="40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"/>
      <c r="B705" s="1"/>
      <c r="C705" s="1"/>
      <c r="D705" s="1"/>
      <c r="E705" s="40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"/>
      <c r="B706" s="1"/>
      <c r="C706" s="1"/>
      <c r="D706" s="1"/>
      <c r="E706" s="40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"/>
      <c r="B707" s="1"/>
      <c r="C707" s="1"/>
      <c r="D707" s="1"/>
      <c r="E707" s="40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"/>
      <c r="B708" s="1"/>
      <c r="C708" s="1"/>
      <c r="D708" s="1"/>
      <c r="E708" s="40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"/>
      <c r="B709" s="1"/>
      <c r="C709" s="1"/>
      <c r="D709" s="1"/>
      <c r="E709" s="40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"/>
      <c r="B710" s="1"/>
      <c r="C710" s="1"/>
      <c r="D710" s="1"/>
      <c r="E710" s="40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"/>
      <c r="B711" s="1"/>
      <c r="C711" s="1"/>
      <c r="D711" s="1"/>
      <c r="E711" s="40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"/>
      <c r="B712" s="1"/>
      <c r="C712" s="1"/>
      <c r="D712" s="1"/>
      <c r="E712" s="40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"/>
      <c r="B713" s="1"/>
      <c r="C713" s="1"/>
      <c r="D713" s="1"/>
      <c r="E713" s="40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"/>
      <c r="B714" s="1"/>
      <c r="C714" s="1"/>
      <c r="D714" s="1"/>
      <c r="E714" s="40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"/>
      <c r="B715" s="1"/>
      <c r="C715" s="1"/>
      <c r="D715" s="1"/>
      <c r="E715" s="40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"/>
      <c r="B716" s="1"/>
      <c r="C716" s="1"/>
      <c r="D716" s="1"/>
      <c r="E716" s="40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"/>
      <c r="B717" s="1"/>
      <c r="C717" s="1"/>
      <c r="D717" s="1"/>
      <c r="E717" s="40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"/>
      <c r="B718" s="1"/>
      <c r="C718" s="1"/>
      <c r="D718" s="1"/>
      <c r="E718" s="40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"/>
      <c r="B719" s="1"/>
      <c r="C719" s="1"/>
      <c r="D719" s="1"/>
      <c r="E719" s="40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"/>
      <c r="B720" s="1"/>
      <c r="C720" s="1"/>
      <c r="D720" s="1"/>
      <c r="E720" s="40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"/>
      <c r="B721" s="1"/>
      <c r="C721" s="1"/>
      <c r="D721" s="1"/>
      <c r="E721" s="40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"/>
      <c r="B722" s="1"/>
      <c r="C722" s="1"/>
      <c r="D722" s="1"/>
      <c r="E722" s="40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"/>
      <c r="B723" s="1"/>
      <c r="C723" s="1"/>
      <c r="D723" s="1"/>
      <c r="E723" s="40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"/>
      <c r="B724" s="1"/>
      <c r="C724" s="1"/>
      <c r="D724" s="1"/>
      <c r="E724" s="40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"/>
      <c r="B725" s="1"/>
      <c r="C725" s="1"/>
      <c r="D725" s="1"/>
      <c r="E725" s="40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"/>
      <c r="B726" s="1"/>
      <c r="C726" s="1"/>
      <c r="D726" s="1"/>
      <c r="E726" s="40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"/>
      <c r="B727" s="1"/>
      <c r="C727" s="1"/>
      <c r="D727" s="1"/>
      <c r="E727" s="40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"/>
      <c r="B728" s="1"/>
      <c r="C728" s="1"/>
      <c r="D728" s="1"/>
      <c r="E728" s="40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"/>
      <c r="B729" s="1"/>
      <c r="C729" s="1"/>
      <c r="D729" s="1"/>
      <c r="E729" s="40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"/>
      <c r="B730" s="1"/>
      <c r="C730" s="1"/>
      <c r="D730" s="1"/>
      <c r="E730" s="40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"/>
      <c r="B731" s="1"/>
      <c r="C731" s="1"/>
      <c r="D731" s="1"/>
      <c r="E731" s="40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"/>
      <c r="B732" s="1"/>
      <c r="C732" s="1"/>
      <c r="D732" s="1"/>
      <c r="E732" s="40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"/>
      <c r="B733" s="1"/>
      <c r="C733" s="1"/>
      <c r="D733" s="1"/>
      <c r="E733" s="40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"/>
      <c r="B734" s="1"/>
      <c r="C734" s="1"/>
      <c r="D734" s="1"/>
      <c r="E734" s="40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"/>
      <c r="B735" s="1"/>
      <c r="C735" s="1"/>
      <c r="D735" s="1"/>
      <c r="E735" s="40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"/>
      <c r="B736" s="1"/>
      <c r="C736" s="1"/>
      <c r="D736" s="1"/>
      <c r="E736" s="40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"/>
      <c r="B737" s="1"/>
      <c r="C737" s="1"/>
      <c r="D737" s="1"/>
      <c r="E737" s="40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"/>
      <c r="B738" s="1"/>
      <c r="C738" s="1"/>
      <c r="D738" s="1"/>
      <c r="E738" s="40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"/>
      <c r="B739" s="1"/>
      <c r="C739" s="1"/>
      <c r="D739" s="1"/>
      <c r="E739" s="40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"/>
      <c r="B740" s="1"/>
      <c r="C740" s="1"/>
      <c r="D740" s="1"/>
      <c r="E740" s="40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"/>
      <c r="B741" s="1"/>
      <c r="C741" s="1"/>
      <c r="D741" s="1"/>
      <c r="E741" s="40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"/>
      <c r="B742" s="1"/>
      <c r="C742" s="1"/>
      <c r="D742" s="1"/>
      <c r="E742" s="40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"/>
      <c r="B743" s="1"/>
      <c r="C743" s="1"/>
      <c r="D743" s="1"/>
      <c r="E743" s="40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"/>
      <c r="B744" s="1"/>
      <c r="C744" s="1"/>
      <c r="D744" s="1"/>
      <c r="E744" s="40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"/>
      <c r="B745" s="1"/>
      <c r="C745" s="1"/>
      <c r="D745" s="1"/>
      <c r="E745" s="40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"/>
      <c r="B746" s="1"/>
      <c r="C746" s="1"/>
      <c r="D746" s="1"/>
      <c r="E746" s="40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"/>
      <c r="B747" s="1"/>
      <c r="C747" s="1"/>
      <c r="D747" s="1"/>
      <c r="E747" s="40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"/>
      <c r="B748" s="1"/>
      <c r="C748" s="1"/>
      <c r="D748" s="1"/>
      <c r="E748" s="40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"/>
      <c r="B749" s="1"/>
      <c r="C749" s="1"/>
      <c r="D749" s="1"/>
      <c r="E749" s="40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"/>
      <c r="B750" s="1"/>
      <c r="C750" s="1"/>
      <c r="D750" s="1"/>
      <c r="E750" s="40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"/>
      <c r="B751" s="1"/>
      <c r="C751" s="1"/>
      <c r="D751" s="1"/>
      <c r="E751" s="40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"/>
      <c r="B752" s="1"/>
      <c r="C752" s="1"/>
      <c r="D752" s="1"/>
      <c r="E752" s="40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"/>
      <c r="B753" s="1"/>
      <c r="C753" s="1"/>
      <c r="D753" s="1"/>
      <c r="E753" s="40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"/>
      <c r="B754" s="1"/>
      <c r="C754" s="1"/>
      <c r="D754" s="1"/>
      <c r="E754" s="40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"/>
      <c r="B755" s="1"/>
      <c r="C755" s="1"/>
      <c r="D755" s="1"/>
      <c r="E755" s="40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"/>
      <c r="B756" s="1"/>
      <c r="C756" s="1"/>
      <c r="D756" s="1"/>
      <c r="E756" s="40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"/>
      <c r="B757" s="1"/>
      <c r="C757" s="1"/>
      <c r="D757" s="1"/>
      <c r="E757" s="40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"/>
      <c r="B758" s="1"/>
      <c r="C758" s="1"/>
      <c r="D758" s="1"/>
      <c r="E758" s="40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"/>
      <c r="B759" s="1"/>
      <c r="C759" s="1"/>
      <c r="D759" s="1"/>
      <c r="E759" s="40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"/>
      <c r="B760" s="1"/>
      <c r="C760" s="1"/>
      <c r="D760" s="1"/>
      <c r="E760" s="40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"/>
      <c r="B761" s="1"/>
      <c r="C761" s="1"/>
      <c r="D761" s="1"/>
      <c r="E761" s="40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"/>
      <c r="B762" s="1"/>
      <c r="C762" s="1"/>
      <c r="D762" s="1"/>
      <c r="E762" s="40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"/>
      <c r="B763" s="1"/>
      <c r="C763" s="1"/>
      <c r="D763" s="1"/>
      <c r="E763" s="40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"/>
      <c r="B764" s="1"/>
      <c r="C764" s="1"/>
      <c r="D764" s="1"/>
      <c r="E764" s="40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"/>
      <c r="B765" s="1"/>
      <c r="C765" s="1"/>
      <c r="D765" s="1"/>
      <c r="E765" s="40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"/>
      <c r="B766" s="1"/>
      <c r="C766" s="1"/>
      <c r="D766" s="1"/>
      <c r="E766" s="40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"/>
      <c r="B767" s="1"/>
      <c r="C767" s="1"/>
      <c r="D767" s="1"/>
      <c r="E767" s="40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"/>
      <c r="B768" s="1"/>
      <c r="C768" s="1"/>
      <c r="D768" s="1"/>
      <c r="E768" s="40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"/>
      <c r="B769" s="1"/>
      <c r="C769" s="1"/>
      <c r="D769" s="1"/>
      <c r="E769" s="40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"/>
      <c r="B770" s="1"/>
      <c r="C770" s="1"/>
      <c r="D770" s="1"/>
      <c r="E770" s="40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"/>
      <c r="B771" s="1"/>
      <c r="C771" s="1"/>
      <c r="D771" s="1"/>
      <c r="E771" s="40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"/>
      <c r="B772" s="1"/>
      <c r="C772" s="1"/>
      <c r="D772" s="1"/>
      <c r="E772" s="40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"/>
      <c r="B773" s="1"/>
      <c r="C773" s="1"/>
      <c r="D773" s="1"/>
      <c r="E773" s="40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"/>
      <c r="B774" s="1"/>
      <c r="C774" s="1"/>
      <c r="D774" s="1"/>
      <c r="E774" s="40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"/>
      <c r="B775" s="1"/>
      <c r="C775" s="1"/>
      <c r="D775" s="1"/>
      <c r="E775" s="40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"/>
      <c r="B776" s="1"/>
      <c r="C776" s="1"/>
      <c r="D776" s="1"/>
      <c r="E776" s="40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"/>
      <c r="B777" s="1"/>
      <c r="C777" s="1"/>
      <c r="D777" s="1"/>
      <c r="E777" s="40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"/>
      <c r="B778" s="1"/>
      <c r="C778" s="1"/>
      <c r="D778" s="1"/>
      <c r="E778" s="40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"/>
      <c r="B779" s="1"/>
      <c r="C779" s="1"/>
      <c r="D779" s="1"/>
      <c r="E779" s="40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"/>
      <c r="B780" s="1"/>
      <c r="C780" s="1"/>
      <c r="D780" s="1"/>
      <c r="E780" s="40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"/>
      <c r="B781" s="1"/>
      <c r="C781" s="1"/>
      <c r="D781" s="1"/>
      <c r="E781" s="40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"/>
      <c r="B782" s="1"/>
      <c r="C782" s="1"/>
      <c r="D782" s="1"/>
      <c r="E782" s="40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"/>
      <c r="B783" s="1"/>
      <c r="C783" s="1"/>
      <c r="D783" s="1"/>
      <c r="E783" s="40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"/>
      <c r="B784" s="1"/>
      <c r="C784" s="1"/>
      <c r="D784" s="1"/>
      <c r="E784" s="40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"/>
      <c r="B785" s="1"/>
      <c r="C785" s="1"/>
      <c r="D785" s="1"/>
      <c r="E785" s="40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"/>
      <c r="B786" s="1"/>
      <c r="C786" s="1"/>
      <c r="D786" s="1"/>
      <c r="E786" s="40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"/>
      <c r="B787" s="1"/>
      <c r="C787" s="1"/>
      <c r="D787" s="1"/>
      <c r="E787" s="40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"/>
      <c r="B788" s="1"/>
      <c r="C788" s="1"/>
      <c r="D788" s="1"/>
      <c r="E788" s="40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"/>
      <c r="B789" s="1"/>
      <c r="C789" s="1"/>
      <c r="D789" s="1"/>
      <c r="E789" s="40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"/>
      <c r="B790" s="1"/>
      <c r="C790" s="1"/>
      <c r="D790" s="1"/>
      <c r="E790" s="40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"/>
      <c r="B791" s="1"/>
      <c r="C791" s="1"/>
      <c r="D791" s="1"/>
      <c r="E791" s="40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"/>
      <c r="B792" s="1"/>
      <c r="C792" s="1"/>
      <c r="D792" s="1"/>
      <c r="E792" s="40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"/>
      <c r="B793" s="1"/>
      <c r="C793" s="1"/>
      <c r="D793" s="1"/>
      <c r="E793" s="40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"/>
      <c r="B794" s="1"/>
      <c r="C794" s="1"/>
      <c r="D794" s="1"/>
      <c r="E794" s="40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"/>
      <c r="B795" s="1"/>
      <c r="C795" s="1"/>
      <c r="D795" s="1"/>
      <c r="E795" s="40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"/>
      <c r="B796" s="1"/>
      <c r="C796" s="1"/>
      <c r="D796" s="1"/>
      <c r="E796" s="40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"/>
      <c r="B797" s="1"/>
      <c r="C797" s="1"/>
      <c r="D797" s="1"/>
      <c r="E797" s="40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"/>
      <c r="B798" s="1"/>
      <c r="C798" s="1"/>
      <c r="D798" s="1"/>
      <c r="E798" s="40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"/>
      <c r="B799" s="1"/>
      <c r="C799" s="1"/>
      <c r="D799" s="1"/>
      <c r="E799" s="40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"/>
      <c r="B800" s="1"/>
      <c r="C800" s="1"/>
      <c r="D800" s="1"/>
      <c r="E800" s="40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"/>
      <c r="B801" s="1"/>
      <c r="C801" s="1"/>
      <c r="D801" s="1"/>
      <c r="E801" s="40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"/>
      <c r="B802" s="1"/>
      <c r="C802" s="1"/>
      <c r="D802" s="1"/>
      <c r="E802" s="40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"/>
      <c r="B803" s="1"/>
      <c r="C803" s="1"/>
      <c r="D803" s="1"/>
      <c r="E803" s="40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"/>
      <c r="B804" s="1"/>
      <c r="C804" s="1"/>
      <c r="D804" s="1"/>
      <c r="E804" s="40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"/>
      <c r="B805" s="1"/>
      <c r="C805" s="1"/>
      <c r="D805" s="1"/>
      <c r="E805" s="40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"/>
      <c r="B806" s="1"/>
      <c r="C806" s="1"/>
      <c r="D806" s="1"/>
      <c r="E806" s="40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"/>
      <c r="B807" s="1"/>
      <c r="C807" s="1"/>
      <c r="D807" s="1"/>
      <c r="E807" s="40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"/>
      <c r="B808" s="1"/>
      <c r="C808" s="1"/>
      <c r="D808" s="1"/>
      <c r="E808" s="40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"/>
      <c r="B809" s="1"/>
      <c r="C809" s="1"/>
      <c r="D809" s="1"/>
      <c r="E809" s="40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"/>
      <c r="B810" s="1"/>
      <c r="C810" s="1"/>
      <c r="D810" s="1"/>
      <c r="E810" s="40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"/>
      <c r="B811" s="1"/>
      <c r="C811" s="1"/>
      <c r="D811" s="1"/>
      <c r="E811" s="40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"/>
      <c r="B812" s="1"/>
      <c r="C812" s="1"/>
      <c r="D812" s="1"/>
      <c r="E812" s="40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"/>
      <c r="B813" s="1"/>
      <c r="C813" s="1"/>
      <c r="D813" s="1"/>
      <c r="E813" s="40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"/>
      <c r="B814" s="1"/>
      <c r="C814" s="1"/>
      <c r="D814" s="1"/>
      <c r="E814" s="40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"/>
      <c r="B815" s="1"/>
      <c r="C815" s="1"/>
      <c r="D815" s="1"/>
      <c r="E815" s="40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"/>
      <c r="B816" s="1"/>
      <c r="C816" s="1"/>
      <c r="D816" s="1"/>
      <c r="E816" s="40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"/>
      <c r="B817" s="1"/>
      <c r="C817" s="1"/>
      <c r="D817" s="1"/>
      <c r="E817" s="40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"/>
      <c r="B818" s="1"/>
      <c r="C818" s="1"/>
      <c r="D818" s="1"/>
      <c r="E818" s="40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"/>
      <c r="B819" s="1"/>
      <c r="C819" s="1"/>
      <c r="D819" s="1"/>
      <c r="E819" s="40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"/>
      <c r="B820" s="1"/>
      <c r="C820" s="1"/>
      <c r="D820" s="1"/>
      <c r="E820" s="40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"/>
      <c r="B821" s="1"/>
      <c r="C821" s="1"/>
      <c r="D821" s="1"/>
      <c r="E821" s="40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"/>
      <c r="B822" s="1"/>
      <c r="C822" s="1"/>
      <c r="D822" s="1"/>
      <c r="E822" s="40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"/>
      <c r="B823" s="1"/>
      <c r="C823" s="1"/>
      <c r="D823" s="1"/>
      <c r="E823" s="40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"/>
      <c r="B824" s="1"/>
      <c r="C824" s="1"/>
      <c r="D824" s="1"/>
      <c r="E824" s="40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"/>
      <c r="B825" s="1"/>
      <c r="C825" s="1"/>
      <c r="D825" s="1"/>
      <c r="E825" s="40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"/>
      <c r="B826" s="1"/>
      <c r="C826" s="1"/>
      <c r="D826" s="1"/>
      <c r="E826" s="40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"/>
      <c r="B827" s="1"/>
      <c r="C827" s="1"/>
      <c r="D827" s="1"/>
      <c r="E827" s="40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"/>
      <c r="B828" s="1"/>
      <c r="C828" s="1"/>
      <c r="D828" s="1"/>
      <c r="E828" s="40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"/>
      <c r="B829" s="1"/>
      <c r="C829" s="1"/>
      <c r="D829" s="1"/>
      <c r="E829" s="40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"/>
      <c r="B830" s="1"/>
      <c r="C830" s="1"/>
      <c r="D830" s="1"/>
      <c r="E830" s="40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"/>
      <c r="B831" s="1"/>
      <c r="C831" s="1"/>
      <c r="D831" s="1"/>
      <c r="E831" s="40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"/>
      <c r="B832" s="1"/>
      <c r="C832" s="1"/>
      <c r="D832" s="1"/>
      <c r="E832" s="40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"/>
      <c r="B833" s="1"/>
      <c r="C833" s="1"/>
      <c r="D833" s="1"/>
      <c r="E833" s="40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"/>
      <c r="B834" s="1"/>
      <c r="C834" s="1"/>
      <c r="D834" s="1"/>
      <c r="E834" s="40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"/>
      <c r="B835" s="1"/>
      <c r="C835" s="1"/>
      <c r="D835" s="1"/>
      <c r="E835" s="40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"/>
      <c r="B836" s="1"/>
      <c r="C836" s="1"/>
      <c r="D836" s="1"/>
      <c r="E836" s="40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"/>
      <c r="B837" s="1"/>
      <c r="C837" s="1"/>
      <c r="D837" s="1"/>
      <c r="E837" s="40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"/>
      <c r="B838" s="1"/>
      <c r="C838" s="1"/>
      <c r="D838" s="1"/>
      <c r="E838" s="40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"/>
      <c r="B839" s="1"/>
      <c r="C839" s="1"/>
      <c r="D839" s="1"/>
      <c r="E839" s="40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"/>
      <c r="B840" s="1"/>
      <c r="C840" s="1"/>
      <c r="D840" s="1"/>
      <c r="E840" s="40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"/>
      <c r="B841" s="1"/>
      <c r="C841" s="1"/>
      <c r="D841" s="1"/>
      <c r="E841" s="40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"/>
      <c r="B842" s="1"/>
      <c r="C842" s="1"/>
      <c r="D842" s="1"/>
      <c r="E842" s="40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"/>
      <c r="B843" s="1"/>
      <c r="C843" s="1"/>
      <c r="D843" s="1"/>
      <c r="E843" s="40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"/>
      <c r="B844" s="1"/>
      <c r="C844" s="1"/>
      <c r="D844" s="1"/>
      <c r="E844" s="40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"/>
      <c r="B845" s="1"/>
      <c r="C845" s="1"/>
      <c r="D845" s="1"/>
      <c r="E845" s="40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"/>
      <c r="B846" s="1"/>
      <c r="C846" s="1"/>
      <c r="D846" s="1"/>
      <c r="E846" s="40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"/>
      <c r="B847" s="1"/>
      <c r="C847" s="1"/>
      <c r="D847" s="1"/>
      <c r="E847" s="40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"/>
      <c r="B848" s="1"/>
      <c r="C848" s="1"/>
      <c r="D848" s="1"/>
      <c r="E848" s="40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"/>
      <c r="B849" s="1"/>
      <c r="C849" s="1"/>
      <c r="D849" s="1"/>
      <c r="E849" s="40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"/>
      <c r="B850" s="1"/>
      <c r="C850" s="1"/>
      <c r="D850" s="1"/>
      <c r="E850" s="40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"/>
      <c r="B851" s="1"/>
      <c r="C851" s="1"/>
      <c r="D851" s="1"/>
      <c r="E851" s="40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"/>
      <c r="B852" s="1"/>
      <c r="C852" s="1"/>
      <c r="D852" s="1"/>
      <c r="E852" s="40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"/>
      <c r="B853" s="1"/>
      <c r="C853" s="1"/>
      <c r="D853" s="1"/>
      <c r="E853" s="40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"/>
      <c r="B854" s="1"/>
      <c r="C854" s="1"/>
      <c r="D854" s="1"/>
      <c r="E854" s="40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"/>
      <c r="B855" s="1"/>
      <c r="C855" s="1"/>
      <c r="D855" s="1"/>
      <c r="E855" s="40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"/>
      <c r="B856" s="1"/>
      <c r="C856" s="1"/>
      <c r="D856" s="1"/>
      <c r="E856" s="40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"/>
      <c r="B857" s="1"/>
      <c r="C857" s="1"/>
      <c r="D857" s="1"/>
      <c r="E857" s="40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"/>
      <c r="B858" s="1"/>
      <c r="C858" s="1"/>
      <c r="D858" s="1"/>
      <c r="E858" s="40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"/>
      <c r="B859" s="1"/>
      <c r="C859" s="1"/>
      <c r="D859" s="1"/>
      <c r="E859" s="40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"/>
      <c r="B860" s="1"/>
      <c r="C860" s="1"/>
      <c r="D860" s="1"/>
      <c r="E860" s="40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"/>
      <c r="B861" s="1"/>
      <c r="C861" s="1"/>
      <c r="D861" s="1"/>
      <c r="E861" s="40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"/>
      <c r="B862" s="1"/>
      <c r="C862" s="1"/>
      <c r="D862" s="1"/>
      <c r="E862" s="40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"/>
      <c r="B863" s="1"/>
      <c r="C863" s="1"/>
      <c r="D863" s="1"/>
      <c r="E863" s="40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"/>
      <c r="B864" s="1"/>
      <c r="C864" s="1"/>
      <c r="D864" s="1"/>
      <c r="E864" s="40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"/>
      <c r="B865" s="1"/>
      <c r="C865" s="1"/>
      <c r="D865" s="1"/>
      <c r="E865" s="40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"/>
      <c r="B866" s="1"/>
      <c r="C866" s="1"/>
      <c r="D866" s="1"/>
      <c r="E866" s="40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"/>
      <c r="B867" s="1"/>
      <c r="C867" s="1"/>
      <c r="D867" s="1"/>
      <c r="E867" s="40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"/>
      <c r="B868" s="1"/>
      <c r="C868" s="1"/>
      <c r="D868" s="1"/>
      <c r="E868" s="40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"/>
      <c r="B869" s="1"/>
      <c r="C869" s="1"/>
      <c r="D869" s="1"/>
      <c r="E869" s="40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"/>
      <c r="B870" s="1"/>
      <c r="C870" s="1"/>
      <c r="D870" s="1"/>
      <c r="E870" s="40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"/>
      <c r="B871" s="1"/>
      <c r="C871" s="1"/>
      <c r="D871" s="1"/>
      <c r="E871" s="40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"/>
      <c r="B872" s="1"/>
      <c r="C872" s="1"/>
      <c r="D872" s="1"/>
      <c r="E872" s="40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"/>
      <c r="B873" s="1"/>
      <c r="C873" s="1"/>
      <c r="D873" s="1"/>
      <c r="E873" s="40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"/>
      <c r="B874" s="1"/>
      <c r="C874" s="1"/>
      <c r="D874" s="1"/>
      <c r="E874" s="40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"/>
      <c r="B875" s="1"/>
      <c r="C875" s="1"/>
      <c r="D875" s="1"/>
      <c r="E875" s="40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"/>
      <c r="B876" s="1"/>
      <c r="C876" s="1"/>
      <c r="D876" s="1"/>
      <c r="E876" s="40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"/>
      <c r="B877" s="1"/>
      <c r="C877" s="1"/>
      <c r="D877" s="1"/>
      <c r="E877" s="40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"/>
      <c r="B878" s="1"/>
      <c r="C878" s="1"/>
      <c r="D878" s="1"/>
      <c r="E878" s="40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"/>
      <c r="B879" s="1"/>
      <c r="C879" s="1"/>
      <c r="D879" s="1"/>
      <c r="E879" s="40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"/>
      <c r="B880" s="1"/>
      <c r="C880" s="1"/>
      <c r="D880" s="1"/>
      <c r="E880" s="40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"/>
      <c r="B881" s="1"/>
      <c r="C881" s="1"/>
      <c r="D881" s="1"/>
      <c r="E881" s="40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"/>
      <c r="B882" s="1"/>
      <c r="C882" s="1"/>
      <c r="D882" s="1"/>
      <c r="E882" s="40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"/>
      <c r="B883" s="1"/>
      <c r="C883" s="1"/>
      <c r="D883" s="1"/>
      <c r="E883" s="40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"/>
      <c r="B884" s="1"/>
      <c r="C884" s="1"/>
      <c r="D884" s="1"/>
      <c r="E884" s="40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"/>
      <c r="B885" s="1"/>
      <c r="C885" s="1"/>
      <c r="D885" s="1"/>
      <c r="E885" s="40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"/>
      <c r="B886" s="1"/>
      <c r="C886" s="1"/>
      <c r="D886" s="1"/>
      <c r="E886" s="40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"/>
      <c r="B887" s="1"/>
      <c r="C887" s="1"/>
      <c r="D887" s="1"/>
      <c r="E887" s="40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"/>
      <c r="B888" s="1"/>
      <c r="C888" s="1"/>
      <c r="D888" s="1"/>
      <c r="E888" s="40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"/>
      <c r="B889" s="1"/>
      <c r="C889" s="1"/>
      <c r="D889" s="1"/>
      <c r="E889" s="40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"/>
      <c r="B890" s="1"/>
      <c r="C890" s="1"/>
      <c r="D890" s="1"/>
      <c r="E890" s="40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"/>
      <c r="B891" s="1"/>
      <c r="C891" s="1"/>
      <c r="D891" s="1"/>
      <c r="E891" s="40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"/>
      <c r="B892" s="1"/>
      <c r="C892" s="1"/>
      <c r="D892" s="1"/>
      <c r="E892" s="40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"/>
      <c r="B893" s="1"/>
      <c r="C893" s="1"/>
      <c r="D893" s="1"/>
      <c r="E893" s="40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"/>
      <c r="B894" s="1"/>
      <c r="C894" s="1"/>
      <c r="D894" s="1"/>
      <c r="E894" s="40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"/>
      <c r="B895" s="1"/>
      <c r="C895" s="1"/>
      <c r="D895" s="1"/>
      <c r="E895" s="40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"/>
      <c r="B896" s="1"/>
      <c r="C896" s="1"/>
      <c r="D896" s="1"/>
      <c r="E896" s="40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"/>
      <c r="B897" s="1"/>
      <c r="C897" s="1"/>
      <c r="D897" s="1"/>
      <c r="E897" s="40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"/>
      <c r="B898" s="1"/>
      <c r="C898" s="1"/>
      <c r="D898" s="1"/>
      <c r="E898" s="40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"/>
      <c r="B899" s="1"/>
      <c r="C899" s="1"/>
      <c r="D899" s="1"/>
      <c r="E899" s="40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"/>
      <c r="B900" s="1"/>
      <c r="C900" s="1"/>
      <c r="D900" s="1"/>
      <c r="E900" s="40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"/>
      <c r="B901" s="1"/>
      <c r="C901" s="1"/>
      <c r="D901" s="1"/>
      <c r="E901" s="40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"/>
      <c r="B902" s="1"/>
      <c r="C902" s="1"/>
      <c r="D902" s="1"/>
      <c r="E902" s="40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"/>
      <c r="B903" s="1"/>
      <c r="C903" s="1"/>
      <c r="D903" s="1"/>
      <c r="E903" s="40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"/>
      <c r="B904" s="1"/>
      <c r="C904" s="1"/>
      <c r="D904" s="1"/>
      <c r="E904" s="40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"/>
      <c r="B905" s="1"/>
      <c r="C905" s="1"/>
      <c r="D905" s="1"/>
      <c r="E905" s="40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"/>
      <c r="B906" s="1"/>
      <c r="C906" s="1"/>
      <c r="D906" s="1"/>
      <c r="E906" s="40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"/>
      <c r="B907" s="1"/>
      <c r="C907" s="1"/>
      <c r="D907" s="1"/>
      <c r="E907" s="40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"/>
      <c r="B908" s="1"/>
      <c r="C908" s="1"/>
      <c r="D908" s="1"/>
      <c r="E908" s="40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"/>
      <c r="B909" s="1"/>
      <c r="C909" s="1"/>
      <c r="D909" s="1"/>
      <c r="E909" s="40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"/>
      <c r="B910" s="1"/>
      <c r="C910" s="1"/>
      <c r="D910" s="1"/>
      <c r="E910" s="40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"/>
      <c r="B911" s="1"/>
      <c r="C911" s="1"/>
      <c r="D911" s="1"/>
      <c r="E911" s="40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"/>
      <c r="B912" s="1"/>
      <c r="C912" s="1"/>
      <c r="D912" s="1"/>
      <c r="E912" s="40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"/>
      <c r="B913" s="1"/>
      <c r="C913" s="1"/>
      <c r="D913" s="1"/>
      <c r="E913" s="40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"/>
      <c r="B914" s="1"/>
      <c r="C914" s="1"/>
      <c r="D914" s="1"/>
      <c r="E914" s="40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"/>
      <c r="B915" s="1"/>
      <c r="C915" s="1"/>
      <c r="D915" s="1"/>
      <c r="E915" s="40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"/>
      <c r="B916" s="1"/>
      <c r="C916" s="1"/>
      <c r="D916" s="1"/>
      <c r="E916" s="40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"/>
      <c r="B917" s="1"/>
      <c r="C917" s="1"/>
      <c r="D917" s="1"/>
      <c r="E917" s="40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"/>
      <c r="B918" s="1"/>
      <c r="C918" s="1"/>
      <c r="D918" s="1"/>
      <c r="E918" s="40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"/>
      <c r="B919" s="1"/>
      <c r="C919" s="1"/>
      <c r="D919" s="1"/>
      <c r="E919" s="40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"/>
      <c r="B920" s="1"/>
      <c r="C920" s="1"/>
      <c r="D920" s="1"/>
      <c r="E920" s="40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"/>
      <c r="B921" s="1"/>
      <c r="C921" s="1"/>
      <c r="D921" s="1"/>
      <c r="E921" s="40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"/>
      <c r="B922" s="1"/>
      <c r="C922" s="1"/>
      <c r="D922" s="1"/>
      <c r="E922" s="40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"/>
      <c r="B923" s="1"/>
      <c r="C923" s="1"/>
      <c r="D923" s="1"/>
      <c r="E923" s="40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"/>
      <c r="B924" s="1"/>
      <c r="C924" s="1"/>
      <c r="D924" s="1"/>
      <c r="E924" s="40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"/>
      <c r="B925" s="1"/>
      <c r="C925" s="1"/>
      <c r="D925" s="1"/>
      <c r="E925" s="40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"/>
      <c r="B926" s="1"/>
      <c r="C926" s="1"/>
      <c r="D926" s="1"/>
      <c r="E926" s="40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"/>
      <c r="B927" s="1"/>
      <c r="C927" s="1"/>
      <c r="D927" s="1"/>
      <c r="E927" s="40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"/>
      <c r="B928" s="1"/>
      <c r="C928" s="1"/>
      <c r="D928" s="1"/>
      <c r="E928" s="40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"/>
      <c r="B929" s="1"/>
      <c r="C929" s="1"/>
      <c r="D929" s="1"/>
      <c r="E929" s="40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"/>
      <c r="B930" s="1"/>
      <c r="C930" s="1"/>
      <c r="D930" s="1"/>
      <c r="E930" s="40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"/>
      <c r="B931" s="1"/>
      <c r="C931" s="1"/>
      <c r="D931" s="1"/>
      <c r="E931" s="40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"/>
      <c r="B932" s="1"/>
      <c r="C932" s="1"/>
      <c r="D932" s="1"/>
      <c r="E932" s="40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"/>
      <c r="B933" s="1"/>
      <c r="C933" s="1"/>
      <c r="D933" s="1"/>
      <c r="E933" s="40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"/>
      <c r="B934" s="1"/>
      <c r="C934" s="1"/>
      <c r="D934" s="1"/>
      <c r="E934" s="40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"/>
      <c r="B935" s="1"/>
      <c r="C935" s="1"/>
      <c r="D935" s="1"/>
      <c r="E935" s="40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"/>
      <c r="B936" s="1"/>
      <c r="C936" s="1"/>
      <c r="D936" s="1"/>
      <c r="E936" s="40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"/>
      <c r="B937" s="1"/>
      <c r="C937" s="1"/>
      <c r="D937" s="1"/>
      <c r="E937" s="40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"/>
      <c r="B938" s="1"/>
      <c r="C938" s="1"/>
      <c r="D938" s="1"/>
      <c r="E938" s="40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"/>
      <c r="B939" s="1"/>
      <c r="C939" s="1"/>
      <c r="D939" s="1"/>
      <c r="E939" s="40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"/>
      <c r="B940" s="1"/>
      <c r="C940" s="1"/>
      <c r="D940" s="1"/>
      <c r="E940" s="40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"/>
      <c r="B941" s="1"/>
      <c r="C941" s="1"/>
      <c r="D941" s="1"/>
      <c r="E941" s="40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"/>
      <c r="B942" s="1"/>
      <c r="C942" s="1"/>
      <c r="D942" s="1"/>
      <c r="E942" s="40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"/>
      <c r="B943" s="1"/>
      <c r="C943" s="1"/>
      <c r="D943" s="1"/>
      <c r="E943" s="40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"/>
      <c r="B944" s="1"/>
      <c r="C944" s="1"/>
      <c r="D944" s="1"/>
      <c r="E944" s="40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"/>
      <c r="B945" s="1"/>
      <c r="C945" s="1"/>
      <c r="D945" s="1"/>
      <c r="E945" s="40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"/>
      <c r="B946" s="1"/>
      <c r="C946" s="1"/>
      <c r="D946" s="1"/>
      <c r="E946" s="40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"/>
      <c r="B947" s="1"/>
      <c r="C947" s="1"/>
      <c r="D947" s="1"/>
      <c r="E947" s="40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"/>
      <c r="B948" s="1"/>
      <c r="C948" s="1"/>
      <c r="D948" s="1"/>
      <c r="E948" s="40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"/>
      <c r="B949" s="1"/>
      <c r="C949" s="1"/>
      <c r="D949" s="1"/>
      <c r="E949" s="40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"/>
      <c r="B950" s="1"/>
      <c r="C950" s="1"/>
      <c r="D950" s="1"/>
      <c r="E950" s="40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"/>
      <c r="B951" s="1"/>
      <c r="C951" s="1"/>
      <c r="D951" s="1"/>
      <c r="E951" s="40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"/>
      <c r="B952" s="1"/>
      <c r="C952" s="1"/>
      <c r="D952" s="1"/>
      <c r="E952" s="40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"/>
      <c r="B953" s="1"/>
      <c r="C953" s="1"/>
      <c r="D953" s="1"/>
      <c r="E953" s="40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"/>
      <c r="B954" s="1"/>
      <c r="C954" s="1"/>
      <c r="D954" s="1"/>
      <c r="E954" s="40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"/>
      <c r="B955" s="1"/>
      <c r="C955" s="1"/>
      <c r="D955" s="1"/>
      <c r="E955" s="40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"/>
      <c r="B956" s="1"/>
      <c r="C956" s="1"/>
      <c r="D956" s="1"/>
      <c r="E956" s="40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"/>
      <c r="B957" s="1"/>
      <c r="C957" s="1"/>
      <c r="D957" s="1"/>
      <c r="E957" s="40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"/>
      <c r="B958" s="1"/>
      <c r="C958" s="1"/>
      <c r="D958" s="1"/>
      <c r="E958" s="40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"/>
      <c r="B959" s="1"/>
      <c r="C959" s="1"/>
      <c r="D959" s="1"/>
      <c r="E959" s="40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"/>
      <c r="B960" s="1"/>
      <c r="C960" s="1"/>
      <c r="D960" s="1"/>
      <c r="E960" s="40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"/>
      <c r="B961" s="1"/>
      <c r="C961" s="1"/>
      <c r="D961" s="1"/>
      <c r="E961" s="40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"/>
      <c r="B962" s="1"/>
      <c r="C962" s="1"/>
      <c r="D962" s="1"/>
      <c r="E962" s="40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"/>
      <c r="B963" s="1"/>
      <c r="C963" s="1"/>
      <c r="D963" s="1"/>
      <c r="E963" s="40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"/>
      <c r="B964" s="1"/>
      <c r="C964" s="1"/>
      <c r="D964" s="1"/>
      <c r="E964" s="40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"/>
      <c r="B965" s="1"/>
      <c r="C965" s="1"/>
      <c r="D965" s="1"/>
      <c r="E965" s="40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"/>
      <c r="B966" s="1"/>
      <c r="C966" s="1"/>
      <c r="D966" s="1"/>
      <c r="E966" s="40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"/>
      <c r="B967" s="1"/>
      <c r="C967" s="1"/>
      <c r="D967" s="1"/>
      <c r="E967" s="40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"/>
      <c r="B968" s="1"/>
      <c r="C968" s="1"/>
      <c r="D968" s="1"/>
      <c r="E968" s="40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"/>
      <c r="B969" s="1"/>
      <c r="C969" s="1"/>
      <c r="D969" s="1"/>
      <c r="E969" s="40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"/>
      <c r="B970" s="1"/>
      <c r="C970" s="1"/>
      <c r="D970" s="1"/>
      <c r="E970" s="40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"/>
      <c r="B971" s="1"/>
      <c r="C971" s="1"/>
      <c r="D971" s="1"/>
      <c r="E971" s="40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"/>
      <c r="B972" s="1"/>
      <c r="C972" s="1"/>
      <c r="D972" s="1"/>
      <c r="E972" s="40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"/>
      <c r="B973" s="1"/>
      <c r="C973" s="1"/>
      <c r="D973" s="1"/>
      <c r="E973" s="40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"/>
      <c r="B974" s="1"/>
      <c r="C974" s="1"/>
      <c r="D974" s="1"/>
      <c r="E974" s="40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"/>
      <c r="B975" s="1"/>
      <c r="C975" s="1"/>
      <c r="D975" s="1"/>
      <c r="E975" s="40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"/>
      <c r="B976" s="1"/>
      <c r="C976" s="1"/>
      <c r="D976" s="1"/>
      <c r="E976" s="40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"/>
      <c r="B977" s="1"/>
      <c r="C977" s="1"/>
      <c r="D977" s="1"/>
      <c r="E977" s="40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"/>
      <c r="B978" s="1"/>
      <c r="C978" s="1"/>
      <c r="D978" s="1"/>
      <c r="E978" s="40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"/>
      <c r="B979" s="1"/>
      <c r="C979" s="1"/>
      <c r="D979" s="1"/>
      <c r="E979" s="40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"/>
      <c r="B980" s="1"/>
      <c r="C980" s="1"/>
      <c r="D980" s="1"/>
      <c r="E980" s="40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"/>
      <c r="B981" s="1"/>
      <c r="C981" s="1"/>
      <c r="D981" s="1"/>
      <c r="E981" s="40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"/>
      <c r="B982" s="1"/>
      <c r="C982" s="1"/>
      <c r="D982" s="1"/>
      <c r="E982" s="40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"/>
      <c r="B983" s="1"/>
      <c r="C983" s="1"/>
      <c r="D983" s="1"/>
      <c r="E983" s="40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"/>
      <c r="B984" s="1"/>
      <c r="C984" s="1"/>
      <c r="D984" s="1"/>
      <c r="E984" s="40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"/>
      <c r="B985" s="1"/>
      <c r="C985" s="1"/>
      <c r="D985" s="1"/>
      <c r="E985" s="40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"/>
      <c r="B986" s="1"/>
      <c r="C986" s="1"/>
      <c r="D986" s="1"/>
      <c r="E986" s="40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"/>
      <c r="B987" s="1"/>
      <c r="C987" s="1"/>
      <c r="D987" s="1"/>
      <c r="E987" s="40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"/>
      <c r="B988" s="1"/>
      <c r="C988" s="1"/>
      <c r="D988" s="1"/>
      <c r="E988" s="40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"/>
      <c r="B989" s="1"/>
      <c r="C989" s="1"/>
      <c r="D989" s="1"/>
      <c r="E989" s="40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"/>
      <c r="B990" s="1"/>
      <c r="C990" s="1"/>
      <c r="D990" s="1"/>
      <c r="E990" s="40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"/>
      <c r="B991" s="1"/>
      <c r="C991" s="1"/>
      <c r="D991" s="1"/>
      <c r="E991" s="40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"/>
      <c r="B992" s="1"/>
      <c r="C992" s="1"/>
      <c r="D992" s="1"/>
      <c r="E992" s="40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5">
      <c r="A993" s="1"/>
      <c r="B993" s="1"/>
      <c r="C993" s="1"/>
      <c r="D993" s="1"/>
      <c r="E993" s="40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5">
      <c r="A994" s="1"/>
      <c r="B994" s="1"/>
      <c r="C994" s="1"/>
      <c r="D994" s="1"/>
      <c r="E994" s="40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5">
      <c r="A995" s="1"/>
      <c r="B995" s="1"/>
      <c r="C995" s="1"/>
      <c r="D995" s="1"/>
      <c r="E995" s="40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5">
      <c r="A996" s="1"/>
      <c r="B996" s="1"/>
      <c r="C996" s="1"/>
      <c r="D996" s="1"/>
      <c r="E996" s="40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5">
      <c r="A997" s="1"/>
      <c r="B997" s="1"/>
      <c r="C997" s="1"/>
      <c r="D997" s="1"/>
      <c r="E997" s="40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5">
      <c r="A998" s="1"/>
      <c r="B998" s="1"/>
      <c r="C998" s="1"/>
      <c r="D998" s="1"/>
      <c r="E998" s="40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5">
      <c r="A999" s="1"/>
      <c r="B999" s="1"/>
      <c r="C999" s="1"/>
      <c r="D999" s="1"/>
      <c r="E999" s="40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5">
      <c r="A1000" s="1"/>
      <c r="B1000" s="1"/>
      <c r="C1000" s="1"/>
      <c r="D1000" s="1"/>
      <c r="E1000" s="40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mergeCells count="1">
    <mergeCell ref="B1:G1"/>
  </mergeCells>
  <pageMargins left="0.75" right="0.75" top="1" bottom="1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4C8D1-2C3B-4F4F-A1F8-A5CB3A9B8651}">
  <sheetPr>
    <tabColor rgb="FFFF0000"/>
  </sheetPr>
  <dimension ref="A1:Z1000"/>
  <sheetViews>
    <sheetView showGridLines="0" zoomScale="85" zoomScaleNormal="85" workbookViewId="0">
      <selection activeCell="I18" sqref="I18"/>
    </sheetView>
  </sheetViews>
  <sheetFormatPr defaultColWidth="12.6328125" defaultRowHeight="15" customHeight="1" x14ac:dyDescent="0.25"/>
  <cols>
    <col min="1" max="1" width="11.453125" customWidth="1"/>
    <col min="2" max="2" width="31" customWidth="1"/>
    <col min="3" max="3" width="18.1796875" customWidth="1"/>
    <col min="4" max="4" width="16.36328125" customWidth="1"/>
    <col min="5" max="5" width="18.08984375" customWidth="1"/>
    <col min="6" max="6" width="18" customWidth="1"/>
    <col min="7" max="7" width="17" customWidth="1"/>
    <col min="8" max="8" width="19.453125" customWidth="1"/>
    <col min="9" max="10" width="17.6328125" customWidth="1"/>
    <col min="11" max="12" width="8.6328125" customWidth="1"/>
    <col min="13" max="14" width="15" bestFit="1" customWidth="1"/>
    <col min="15" max="26" width="8.6328125" customWidth="1"/>
  </cols>
  <sheetData>
    <row r="1" spans="1:26" ht="15" customHeight="1" x14ac:dyDescent="0.25">
      <c r="A1" s="1"/>
      <c r="B1" s="304" t="s">
        <v>1109</v>
      </c>
      <c r="C1" s="301"/>
      <c r="D1" s="301"/>
      <c r="E1" s="301"/>
      <c r="F1" s="301"/>
      <c r="G1" s="301"/>
      <c r="H1" s="301"/>
      <c r="I1" s="301"/>
      <c r="J1" s="30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1"/>
      <c r="B3" s="1"/>
      <c r="C3" s="1"/>
      <c r="D3" s="1"/>
      <c r="E3" s="251">
        <f>+Coeficientes!CE363</f>
        <v>2.1558027347843294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1"/>
      <c r="B4" s="37" t="s">
        <v>1062</v>
      </c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.75" customHeight="1" thickBot="1" x14ac:dyDescent="0.3">
      <c r="A6" s="1"/>
      <c r="B6" s="55">
        <v>2023</v>
      </c>
      <c r="C6" s="56" t="s">
        <v>1063</v>
      </c>
      <c r="D6" s="56" t="s">
        <v>1064</v>
      </c>
      <c r="E6" s="57" t="s">
        <v>1065</v>
      </c>
      <c r="F6" s="58" t="s">
        <v>1066</v>
      </c>
      <c r="G6" s="59" t="s">
        <v>174</v>
      </c>
      <c r="H6" s="57" t="s">
        <v>1067</v>
      </c>
      <c r="I6" s="417" t="s">
        <v>1107</v>
      </c>
      <c r="J6" s="60" t="s">
        <v>1068</v>
      </c>
      <c r="K6" s="1"/>
      <c r="L6" s="1"/>
      <c r="M6" s="233"/>
      <c r="N6" s="23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thickBot="1" x14ac:dyDescent="0.3">
      <c r="A7" s="1"/>
      <c r="B7" s="61" t="s">
        <v>1069</v>
      </c>
      <c r="C7" s="62">
        <v>22824503.329999998</v>
      </c>
      <c r="D7" s="62">
        <v>2549940537.5100002</v>
      </c>
      <c r="E7" s="62">
        <f>+C7+D7</f>
        <v>2572765040.8400002</v>
      </c>
      <c r="F7" s="62">
        <f>+E3*24515741.15</f>
        <v>52851101.816434719</v>
      </c>
      <c r="G7" s="62">
        <f>4022094.08+1505321190.73</f>
        <v>1509343284.8099999</v>
      </c>
      <c r="H7" s="62">
        <f>-1865705.99*E3</f>
        <v>-4022094.0755455047</v>
      </c>
      <c r="I7" s="62">
        <f>+H7+G7+F7+E7</f>
        <v>4130937333.3908892</v>
      </c>
      <c r="J7" s="62">
        <f>1918060201.31*E3</f>
        <v>4134959427.4650793</v>
      </c>
      <c r="K7" s="1"/>
      <c r="L7" s="1"/>
      <c r="M7" s="233"/>
      <c r="N7" s="23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thickBot="1" x14ac:dyDescent="0.3">
      <c r="A8" s="1"/>
      <c r="B8" s="61" t="s">
        <v>1070</v>
      </c>
      <c r="C8" s="62"/>
      <c r="D8" s="62"/>
      <c r="E8" s="62"/>
      <c r="F8" s="62"/>
      <c r="G8" s="62"/>
      <c r="H8" s="62"/>
      <c r="I8" s="62"/>
      <c r="J8" s="62"/>
      <c r="K8" s="1"/>
      <c r="L8" s="1"/>
      <c r="M8" s="233"/>
      <c r="N8" s="2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thickBot="1" x14ac:dyDescent="0.3">
      <c r="A9" s="1"/>
      <c r="B9" s="63"/>
      <c r="C9" s="64"/>
      <c r="D9" s="64"/>
      <c r="E9" s="64"/>
      <c r="F9" s="64"/>
      <c r="G9" s="64"/>
      <c r="H9" s="64"/>
      <c r="I9" s="64"/>
      <c r="J9" s="64"/>
      <c r="K9" s="1"/>
      <c r="L9" s="1"/>
      <c r="M9" s="233"/>
      <c r="N9" s="23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 thickBot="1" x14ac:dyDescent="0.3">
      <c r="A10" s="1"/>
      <c r="B10" s="63" t="s">
        <v>1108</v>
      </c>
      <c r="C10" s="64"/>
      <c r="D10" s="64"/>
      <c r="E10" s="64"/>
      <c r="F10" s="64"/>
      <c r="G10" s="64"/>
      <c r="H10" s="64"/>
      <c r="I10" s="64"/>
      <c r="J10" s="64"/>
      <c r="K10" s="1"/>
      <c r="L10" s="1"/>
      <c r="M10" s="233"/>
      <c r="N10" s="23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thickBot="1" x14ac:dyDescent="0.3">
      <c r="A11" s="1"/>
      <c r="B11" s="65" t="s">
        <v>1071</v>
      </c>
      <c r="C11" s="64"/>
      <c r="D11" s="64"/>
      <c r="E11" s="64"/>
      <c r="F11" s="64"/>
      <c r="G11" s="64"/>
      <c r="H11" s="64"/>
      <c r="I11" s="64"/>
      <c r="J11" s="6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thickBot="1" x14ac:dyDescent="0.3">
      <c r="A12" s="1"/>
      <c r="B12" s="65" t="s">
        <v>1072</v>
      </c>
      <c r="C12" s="64"/>
      <c r="D12" s="64"/>
      <c r="E12" s="64"/>
      <c r="F12" s="64"/>
      <c r="G12" s="64">
        <f>-H12</f>
        <v>-4022094.0755455047</v>
      </c>
      <c r="H12" s="64">
        <f>-H7</f>
        <v>4022094.0755455047</v>
      </c>
      <c r="I12" s="64"/>
      <c r="J12" s="6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thickBot="1" x14ac:dyDescent="0.3">
      <c r="A13" s="1"/>
      <c r="B13" s="63"/>
      <c r="C13" s="64"/>
      <c r="D13" s="64"/>
      <c r="E13" s="64"/>
      <c r="F13" s="64"/>
      <c r="G13" s="64"/>
      <c r="H13" s="64"/>
      <c r="I13" s="64"/>
      <c r="J13" s="6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thickBot="1" x14ac:dyDescent="0.3">
      <c r="A14" s="1"/>
      <c r="B14" s="63" t="s">
        <v>1073</v>
      </c>
      <c r="C14" s="64"/>
      <c r="D14" s="64"/>
      <c r="E14" s="64"/>
      <c r="F14" s="64"/>
      <c r="G14" s="64"/>
      <c r="H14" s="299">
        <f>-'ssyss 23'!M106</f>
        <v>-15555455.220008373</v>
      </c>
      <c r="I14" s="299">
        <f>+H14</f>
        <v>-15555455.220008373</v>
      </c>
      <c r="J14" s="64">
        <f>-1865705.99*E3</f>
        <v>-4022094.0755455047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thickBot="1" x14ac:dyDescent="0.3">
      <c r="A15" s="1"/>
      <c r="B15" s="66"/>
      <c r="C15" s="67"/>
      <c r="D15" s="67"/>
      <c r="E15" s="67"/>
      <c r="F15" s="67"/>
      <c r="G15" s="67"/>
      <c r="H15" s="68"/>
      <c r="I15" s="68"/>
      <c r="J15" s="6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4.5" customHeight="1" thickTop="1" thickBot="1" x14ac:dyDescent="0.3">
      <c r="A16" s="1"/>
      <c r="B16" s="69" t="s">
        <v>1209</v>
      </c>
      <c r="C16" s="70">
        <f t="shared" ref="C16:H16" si="0">+SUM(C7:C15)</f>
        <v>22824503.329999998</v>
      </c>
      <c r="D16" s="70">
        <f t="shared" si="0"/>
        <v>2549940537.5100002</v>
      </c>
      <c r="E16" s="70">
        <f t="shared" si="0"/>
        <v>2572765040.8400002</v>
      </c>
      <c r="F16" s="70">
        <f t="shared" si="0"/>
        <v>52851101.816434719</v>
      </c>
      <c r="G16" s="70">
        <f t="shared" si="0"/>
        <v>1505321190.7344544</v>
      </c>
      <c r="H16" s="70">
        <f t="shared" si="0"/>
        <v>-15555455.220008373</v>
      </c>
      <c r="I16" s="416">
        <f>+SUM(I7:I15)</f>
        <v>4115381878.1708808</v>
      </c>
      <c r="J16" s="71">
        <f>+J14+J7</f>
        <v>4130937333.389534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thickTop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5" x14ac:dyDescent="0.25">
      <c r="A18" s="1"/>
      <c r="B18" s="1"/>
      <c r="C18" s="1"/>
      <c r="D18" s="1"/>
      <c r="E18" s="1"/>
      <c r="F18" s="1"/>
      <c r="G18" s="1"/>
      <c r="H18" s="1"/>
      <c r="I18" s="418">
        <f>+I16+'ssyss 23'!M105</f>
        <v>8.88824462890625E-4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1:J1"/>
  </mergeCells>
  <pageMargins left="0.75" right="0.75" top="1" bottom="1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U1001"/>
  <sheetViews>
    <sheetView topLeftCell="A22" workbookViewId="0">
      <selection activeCell="A24" sqref="A24:XFD41"/>
    </sheetView>
  </sheetViews>
  <sheetFormatPr defaultColWidth="12.6328125" defaultRowHeight="15" customHeight="1" x14ac:dyDescent="0.25"/>
  <cols>
    <col min="1" max="1" width="2.6328125" customWidth="1"/>
    <col min="2" max="2" width="16.81640625" customWidth="1"/>
    <col min="3" max="4" width="16.1796875" customWidth="1"/>
    <col min="5" max="5" width="20.7265625" customWidth="1"/>
    <col min="6" max="6" width="16.1796875" customWidth="1"/>
    <col min="7" max="9" width="16.453125" customWidth="1"/>
    <col min="10" max="10" width="16.90625" customWidth="1"/>
    <col min="11" max="11" width="19" bestFit="1" customWidth="1"/>
    <col min="12" max="12" width="16.36328125" customWidth="1"/>
    <col min="13" max="13" width="15.6328125" customWidth="1"/>
    <col min="14" max="14" width="25.90625" customWidth="1"/>
    <col min="15" max="15" width="23.08984375" customWidth="1"/>
    <col min="16" max="16" width="15" customWidth="1"/>
    <col min="17" max="17" width="14.36328125" customWidth="1"/>
    <col min="18" max="18" width="13" customWidth="1"/>
    <col min="19" max="21" width="8.6328125" customWidth="1"/>
  </cols>
  <sheetData>
    <row r="1" spans="1:21" ht="12.5" hidden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5" hidden="1" x14ac:dyDescent="0.25">
      <c r="A2" s="1"/>
      <c r="B2" s="1"/>
      <c r="C2" s="1"/>
      <c r="D2" s="1"/>
      <c r="E2" s="1"/>
      <c r="F2" s="1"/>
      <c r="G2" s="2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5" hidden="1" x14ac:dyDescent="0.25">
      <c r="A3" s="1"/>
      <c r="B3" s="37" t="s">
        <v>1074</v>
      </c>
      <c r="C3" s="1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5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34"/>
      <c r="M4" s="1"/>
      <c r="N4" s="1"/>
      <c r="O4" s="1"/>
      <c r="P4" s="1"/>
      <c r="Q4" s="1"/>
      <c r="R4" s="1"/>
      <c r="S4" s="1"/>
      <c r="T4" s="1"/>
      <c r="U4" s="1"/>
    </row>
    <row r="5" spans="1:21" ht="12.5" hidden="1" x14ac:dyDescent="0.25">
      <c r="A5" s="1"/>
      <c r="B5" s="307" t="s">
        <v>1075</v>
      </c>
      <c r="C5" s="308"/>
      <c r="D5" s="308"/>
      <c r="E5" s="308"/>
      <c r="F5" s="308"/>
      <c r="G5" s="308"/>
      <c r="H5" s="308"/>
      <c r="I5" s="308"/>
      <c r="J5" s="309"/>
      <c r="K5" s="1"/>
      <c r="L5" s="34"/>
      <c r="M5" s="1"/>
      <c r="N5" s="1"/>
      <c r="O5" s="1"/>
      <c r="P5" s="1"/>
      <c r="Q5" s="1"/>
      <c r="R5" s="1"/>
      <c r="S5" s="1"/>
      <c r="T5" s="1"/>
      <c r="U5" s="1"/>
    </row>
    <row r="6" spans="1:21" ht="12.5" hidden="1" x14ac:dyDescent="0.25">
      <c r="A6" s="1"/>
      <c r="B6" s="310" t="s">
        <v>1076</v>
      </c>
      <c r="C6" s="312" t="s">
        <v>1077</v>
      </c>
      <c r="D6" s="308"/>
      <c r="E6" s="308"/>
      <c r="F6" s="309"/>
      <c r="G6" s="312" t="s">
        <v>909</v>
      </c>
      <c r="H6" s="308"/>
      <c r="I6" s="308"/>
      <c r="J6" s="309"/>
      <c r="K6" s="1"/>
      <c r="L6" s="34"/>
      <c r="M6" s="1"/>
      <c r="N6" s="1"/>
      <c r="O6" s="1"/>
      <c r="P6" s="1"/>
      <c r="Q6" s="1"/>
      <c r="R6" s="1"/>
      <c r="S6" s="1"/>
      <c r="T6" s="1"/>
      <c r="U6" s="1"/>
    </row>
    <row r="7" spans="1:21" ht="12.5" hidden="1" x14ac:dyDescent="0.25">
      <c r="A7" s="1"/>
      <c r="B7" s="311"/>
      <c r="C7" s="74" t="s">
        <v>1078</v>
      </c>
      <c r="D7" s="74" t="s">
        <v>1079</v>
      </c>
      <c r="E7" s="74" t="s">
        <v>1080</v>
      </c>
      <c r="F7" s="74" t="s">
        <v>1081</v>
      </c>
      <c r="G7" s="74" t="s">
        <v>1078</v>
      </c>
      <c r="H7" s="74" t="s">
        <v>1080</v>
      </c>
      <c r="I7" s="74" t="s">
        <v>1082</v>
      </c>
      <c r="J7" s="74" t="s">
        <v>1081</v>
      </c>
      <c r="K7" s="3" t="s">
        <v>1083</v>
      </c>
      <c r="L7" s="75"/>
      <c r="M7" s="1"/>
      <c r="N7" s="1"/>
      <c r="O7" s="1"/>
      <c r="P7" s="1"/>
      <c r="Q7" s="1"/>
      <c r="R7" s="1"/>
      <c r="S7" s="1"/>
      <c r="T7" s="1"/>
      <c r="U7" s="1"/>
    </row>
    <row r="8" spans="1:21" ht="12.5" hidden="1" x14ac:dyDescent="0.25">
      <c r="A8" s="1"/>
      <c r="B8" s="76" t="s">
        <v>46</v>
      </c>
      <c r="C8" s="77">
        <v>794057347.22034216</v>
      </c>
      <c r="D8" s="78"/>
      <c r="E8" s="78"/>
      <c r="F8" s="79">
        <v>794057347.22034216</v>
      </c>
      <c r="G8" s="80">
        <v>0</v>
      </c>
      <c r="H8" s="78">
        <v>0</v>
      </c>
      <c r="I8" s="78">
        <v>0</v>
      </c>
      <c r="J8" s="79">
        <v>0</v>
      </c>
      <c r="K8" s="81">
        <v>794057347.22034216</v>
      </c>
      <c r="L8" s="5"/>
      <c r="M8" s="1"/>
      <c r="N8" s="1"/>
      <c r="O8" s="1"/>
      <c r="P8" s="1"/>
      <c r="Q8" s="1"/>
      <c r="R8" s="1"/>
      <c r="S8" s="1"/>
      <c r="T8" s="1"/>
      <c r="U8" s="1"/>
    </row>
    <row r="9" spans="1:21" ht="12.5" hidden="1" x14ac:dyDescent="0.25">
      <c r="A9" s="1"/>
      <c r="B9" s="76" t="s">
        <v>49</v>
      </c>
      <c r="C9" s="77">
        <v>622951442.93828321</v>
      </c>
      <c r="D9" s="5">
        <v>20050522.543933392</v>
      </c>
      <c r="E9" s="5"/>
      <c r="F9" s="82">
        <v>643001965.4822166</v>
      </c>
      <c r="G9" s="77">
        <v>411229233.74100274</v>
      </c>
      <c r="H9" s="5"/>
      <c r="I9" s="5">
        <v>8513099.4428622667</v>
      </c>
      <c r="J9" s="82">
        <v>419742333.18386501</v>
      </c>
      <c r="K9" s="83">
        <v>223259632.29835159</v>
      </c>
      <c r="L9" s="5"/>
      <c r="M9" s="22"/>
      <c r="N9" s="1"/>
      <c r="O9" s="1"/>
      <c r="P9" s="1"/>
      <c r="Q9" s="1"/>
      <c r="R9" s="1"/>
      <c r="S9" s="1"/>
      <c r="T9" s="1"/>
      <c r="U9" s="1"/>
    </row>
    <row r="10" spans="1:21" ht="12.5" hidden="1" x14ac:dyDescent="0.25">
      <c r="A10" s="1"/>
      <c r="B10" s="84" t="s">
        <v>1084</v>
      </c>
      <c r="C10" s="77">
        <v>73738087.67164126</v>
      </c>
      <c r="D10" s="5">
        <v>6140366.335696076</v>
      </c>
      <c r="E10" s="5"/>
      <c r="F10" s="82">
        <v>79878454.007337332</v>
      </c>
      <c r="G10" s="77">
        <v>67386763.608195037</v>
      </c>
      <c r="H10" s="5"/>
      <c r="I10" s="5">
        <v>3824480.3048311058</v>
      </c>
      <c r="J10" s="82">
        <v>71211243.913026139</v>
      </c>
      <c r="K10" s="83">
        <v>8667210.0943111926</v>
      </c>
      <c r="L10" s="5"/>
      <c r="M10" s="1"/>
      <c r="N10" s="1"/>
      <c r="O10" s="1"/>
      <c r="P10" s="1"/>
      <c r="Q10" s="1"/>
      <c r="R10" s="1"/>
      <c r="S10" s="1"/>
      <c r="T10" s="1"/>
      <c r="U10" s="1"/>
    </row>
    <row r="11" spans="1:21" ht="12.5" hidden="1" x14ac:dyDescent="0.25">
      <c r="A11" s="1"/>
      <c r="B11" s="84" t="s">
        <v>1085</v>
      </c>
      <c r="C11" s="77">
        <v>95996803.689842492</v>
      </c>
      <c r="D11" s="5">
        <v>1510878.6033257567</v>
      </c>
      <c r="E11" s="5">
        <v>-1276110.5066509582</v>
      </c>
      <c r="F11" s="82">
        <v>96231571.786517292</v>
      </c>
      <c r="G11" s="77">
        <v>73109106.612362429</v>
      </c>
      <c r="H11" s="5">
        <v>-1276110.506650958</v>
      </c>
      <c r="I11" s="5">
        <v>3839791.1376010636</v>
      </c>
      <c r="J11" s="82">
        <v>75672787.243312538</v>
      </c>
      <c r="K11" s="83">
        <v>20558784.543204755</v>
      </c>
      <c r="L11" s="5"/>
      <c r="M11" s="1"/>
      <c r="N11" s="1"/>
      <c r="O11" s="1"/>
      <c r="P11" s="1"/>
      <c r="Q11" s="1"/>
      <c r="R11" s="1"/>
      <c r="S11" s="1"/>
      <c r="T11" s="1"/>
      <c r="U11" s="1"/>
    </row>
    <row r="12" spans="1:21" ht="12.5" hidden="1" x14ac:dyDescent="0.25">
      <c r="A12" s="1"/>
      <c r="B12" s="84" t="s">
        <v>101</v>
      </c>
      <c r="C12" s="77">
        <v>19003796.34860453</v>
      </c>
      <c r="D12" s="5">
        <v>2628255.6858020248</v>
      </c>
      <c r="E12" s="5"/>
      <c r="F12" s="82">
        <v>21632052.034406554</v>
      </c>
      <c r="G12" s="77">
        <v>14686317.581272943</v>
      </c>
      <c r="H12" s="5">
        <v>0</v>
      </c>
      <c r="I12" s="5">
        <v>2318277.0675717532</v>
      </c>
      <c r="J12" s="82">
        <v>17004594.648844697</v>
      </c>
      <c r="K12" s="83">
        <v>4627457.3855618574</v>
      </c>
      <c r="L12" s="5"/>
      <c r="M12" s="1"/>
      <c r="N12" s="1"/>
      <c r="O12" s="1"/>
      <c r="P12" s="1"/>
      <c r="Q12" s="1"/>
      <c r="R12" s="1"/>
      <c r="S12" s="1"/>
      <c r="T12" s="1"/>
      <c r="U12" s="1"/>
    </row>
    <row r="13" spans="1:21" ht="12.5" hidden="1" x14ac:dyDescent="0.25">
      <c r="A13" s="1"/>
      <c r="B13" s="84" t="s">
        <v>1086</v>
      </c>
      <c r="C13" s="77">
        <v>2535535.8065463249</v>
      </c>
      <c r="D13" s="5">
        <v>249212.61046461371</v>
      </c>
      <c r="E13" s="5">
        <v>0</v>
      </c>
      <c r="F13" s="82">
        <v>2784748.4170109387</v>
      </c>
      <c r="G13" s="77">
        <v>2172418.1523551405</v>
      </c>
      <c r="H13" s="5">
        <v>0</v>
      </c>
      <c r="I13" s="5">
        <v>213133.04655076916</v>
      </c>
      <c r="J13" s="82">
        <v>2385551.1989059099</v>
      </c>
      <c r="K13" s="83">
        <v>399197.21810502885</v>
      </c>
      <c r="L13" s="5"/>
      <c r="M13" s="1"/>
      <c r="N13" s="1"/>
      <c r="O13" s="1"/>
      <c r="P13" s="1"/>
      <c r="Q13" s="1"/>
      <c r="R13" s="1"/>
      <c r="S13" s="1"/>
      <c r="T13" s="1"/>
      <c r="U13" s="1"/>
    </row>
    <row r="14" spans="1:21" ht="12.5" hidden="1" x14ac:dyDescent="0.25">
      <c r="A14" s="1"/>
      <c r="B14" s="84" t="s">
        <v>98</v>
      </c>
      <c r="C14" s="77">
        <v>282391274.94951081</v>
      </c>
      <c r="D14" s="5">
        <v>2142873.7154824785</v>
      </c>
      <c r="E14" s="5">
        <v>0</v>
      </c>
      <c r="F14" s="82">
        <v>284534148.66499329</v>
      </c>
      <c r="G14" s="77">
        <v>147097741.63700941</v>
      </c>
      <c r="H14" s="5">
        <v>-651715.75</v>
      </c>
      <c r="I14" s="5">
        <v>6653090.834751064</v>
      </c>
      <c r="J14" s="82">
        <v>153099116.72176048</v>
      </c>
      <c r="K14" s="83">
        <v>131435031.9432328</v>
      </c>
      <c r="L14" s="5"/>
      <c r="M14" s="1"/>
      <c r="N14" s="1"/>
      <c r="O14" s="1"/>
      <c r="P14" s="1"/>
      <c r="Q14" s="1"/>
      <c r="R14" s="1"/>
      <c r="S14" s="1"/>
      <c r="T14" s="1"/>
      <c r="U14" s="1"/>
    </row>
    <row r="15" spans="1:21" ht="12.5" hidden="1" x14ac:dyDescent="0.25">
      <c r="A15" s="1"/>
      <c r="B15" s="84" t="s">
        <v>1087</v>
      </c>
      <c r="C15" s="77">
        <v>514825.45545396057</v>
      </c>
      <c r="D15" s="5">
        <v>762368.29</v>
      </c>
      <c r="E15" s="5">
        <v>0</v>
      </c>
      <c r="F15" s="82">
        <v>1277193.7454539607</v>
      </c>
      <c r="G15" s="77">
        <v>341162.51039155078</v>
      </c>
      <c r="H15" s="5"/>
      <c r="I15" s="5">
        <v>210361.30635413661</v>
      </c>
      <c r="J15" s="82">
        <v>551523.81674568739</v>
      </c>
      <c r="K15" s="83">
        <v>725669.92870827334</v>
      </c>
      <c r="L15" s="5"/>
      <c r="M15" s="1"/>
      <c r="N15" s="1"/>
      <c r="O15" s="1"/>
      <c r="P15" s="1"/>
      <c r="Q15" s="1"/>
      <c r="R15" s="1"/>
      <c r="S15" s="1"/>
      <c r="T15" s="1"/>
      <c r="U15" s="1"/>
    </row>
    <row r="16" spans="1:21" ht="12.5" hidden="1" x14ac:dyDescent="0.25">
      <c r="A16" s="1"/>
      <c r="B16" s="85" t="s">
        <v>106</v>
      </c>
      <c r="C16" s="86">
        <v>472852.80456268037</v>
      </c>
      <c r="D16" s="4">
        <v>0</v>
      </c>
      <c r="E16" s="4">
        <v>-55539.752841416434</v>
      </c>
      <c r="F16" s="87">
        <v>417313.05172126391</v>
      </c>
      <c r="G16" s="77">
        <v>422432.25893333001</v>
      </c>
      <c r="H16" s="5">
        <v>-22215.901136566576</v>
      </c>
      <c r="I16" s="5">
        <v>9983.1529353240167</v>
      </c>
      <c r="J16" s="82">
        <v>410199.51073208742</v>
      </c>
      <c r="K16" s="83">
        <v>7113.5409891764866</v>
      </c>
      <c r="L16" s="5"/>
      <c r="M16" s="1"/>
      <c r="N16" s="1"/>
      <c r="O16" s="1"/>
      <c r="P16" s="1"/>
      <c r="Q16" s="1"/>
      <c r="R16" s="1"/>
      <c r="S16" s="1"/>
      <c r="T16" s="1"/>
      <c r="U16" s="1"/>
    </row>
    <row r="17" spans="1:21" ht="12.5" hidden="1" x14ac:dyDescent="0.25">
      <c r="A17" s="1"/>
      <c r="B17" s="88" t="s">
        <v>1088</v>
      </c>
      <c r="C17" s="89">
        <v>1891661966.8847871</v>
      </c>
      <c r="D17" s="89">
        <v>33484477.784704339</v>
      </c>
      <c r="E17" s="89">
        <v>-1331650.2594923747</v>
      </c>
      <c r="F17" s="89">
        <v>1923814794.4099998</v>
      </c>
      <c r="G17" s="90">
        <v>716445176.10152256</v>
      </c>
      <c r="H17" s="91">
        <v>-1950042.1577875246</v>
      </c>
      <c r="I17" s="91">
        <v>25582216.293457482</v>
      </c>
      <c r="J17" s="91">
        <v>740077350.23719263</v>
      </c>
      <c r="K17" s="90">
        <v>1183737444.172807</v>
      </c>
      <c r="L17" s="5"/>
      <c r="M17" s="1"/>
      <c r="N17" s="1"/>
      <c r="O17" s="1"/>
      <c r="P17" s="1"/>
      <c r="Q17" s="1"/>
      <c r="R17" s="1"/>
      <c r="S17" s="1"/>
      <c r="T17" s="1"/>
      <c r="U17" s="1"/>
    </row>
    <row r="18" spans="1:21" ht="12.5" hidden="1" x14ac:dyDescent="0.25">
      <c r="A18" s="1"/>
      <c r="B18" s="88" t="s">
        <v>1089</v>
      </c>
      <c r="C18" s="89">
        <v>1859264373.012058</v>
      </c>
      <c r="D18" s="89">
        <v>35386286.792937122</v>
      </c>
      <c r="E18" s="89">
        <v>-2988692.9281965937</v>
      </c>
      <c r="F18" s="89">
        <v>1891661966.8767986</v>
      </c>
      <c r="G18" s="89">
        <v>694502665.078843</v>
      </c>
      <c r="H18" s="91">
        <v>2988693.59133424</v>
      </c>
      <c r="I18" s="91">
        <v>24931204.616400093</v>
      </c>
      <c r="J18" s="91">
        <v>716445176.09963584</v>
      </c>
      <c r="K18" s="91">
        <v>1175216790.777163</v>
      </c>
      <c r="L18" s="5"/>
      <c r="M18" s="1"/>
      <c r="N18" s="1"/>
      <c r="O18" s="1"/>
      <c r="P18" s="1"/>
      <c r="Q18" s="1"/>
      <c r="R18" s="1"/>
      <c r="S18" s="1"/>
      <c r="T18" s="1"/>
      <c r="U18" s="1"/>
    </row>
    <row r="19" spans="1:21" ht="12.5" hidden="1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34"/>
      <c r="M19" s="1"/>
      <c r="N19" s="1"/>
      <c r="O19" s="1"/>
      <c r="P19" s="1"/>
      <c r="Q19" s="1"/>
      <c r="R19" s="1"/>
      <c r="S19" s="1"/>
      <c r="T19" s="1"/>
      <c r="U19" s="1"/>
    </row>
    <row r="20" spans="1:21" ht="12.5" hidden="1" x14ac:dyDescent="0.25">
      <c r="A20" s="1"/>
      <c r="B20" s="11" t="e">
        <f>+#REF!</f>
        <v>#REF!</v>
      </c>
      <c r="C20" s="2"/>
      <c r="D20" s="2"/>
      <c r="E20" s="2"/>
      <c r="F20" s="2"/>
      <c r="G20" s="2"/>
      <c r="H20" s="2"/>
      <c r="I20" s="2"/>
      <c r="J20" s="2"/>
      <c r="K20" s="2"/>
      <c r="L20" s="34"/>
      <c r="M20" s="1"/>
      <c r="N20" s="1"/>
      <c r="O20" s="1"/>
      <c r="P20" s="1"/>
      <c r="Q20" s="1"/>
      <c r="R20" s="1"/>
      <c r="S20" s="1"/>
      <c r="T20" s="1"/>
      <c r="U20" s="1"/>
    </row>
    <row r="21" spans="1:21" ht="15" hidden="1" customHeight="1" x14ac:dyDescent="0.25">
      <c r="A21" s="1"/>
      <c r="B21" s="1"/>
      <c r="C21" s="1"/>
      <c r="D21" s="1"/>
      <c r="E21" s="22">
        <v>155188215.97893178</v>
      </c>
      <c r="F21" s="1" t="e">
        <f>+F11*B20</f>
        <v>#REF!</v>
      </c>
      <c r="G21" s="1"/>
      <c r="H21" s="1"/>
      <c r="I21" s="1"/>
      <c r="J21" s="1"/>
      <c r="K21" s="1"/>
      <c r="L21" s="34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5">
      <c r="A22" s="1"/>
      <c r="B22" s="37" t="s">
        <v>1090</v>
      </c>
      <c r="C22" s="1"/>
      <c r="D22" s="5"/>
      <c r="E22" s="1"/>
      <c r="F22" s="22"/>
      <c r="G22" s="1"/>
      <c r="H22" s="2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34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x14ac:dyDescent="0.25">
      <c r="A24" s="1"/>
      <c r="B24" s="307" t="s">
        <v>1091</v>
      </c>
      <c r="C24" s="308"/>
      <c r="D24" s="308"/>
      <c r="E24" s="308"/>
      <c r="F24" s="308"/>
      <c r="G24" s="308"/>
      <c r="H24" s="308"/>
      <c r="I24" s="308"/>
      <c r="J24" s="309"/>
      <c r="K24" s="1"/>
      <c r="L24" s="34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x14ac:dyDescent="0.25">
      <c r="A25" s="1"/>
      <c r="B25" s="310" t="s">
        <v>1076</v>
      </c>
      <c r="C25" s="329" t="s">
        <v>1077</v>
      </c>
      <c r="D25" s="330"/>
      <c r="E25" s="330"/>
      <c r="F25" s="331"/>
      <c r="G25" s="329" t="s">
        <v>909</v>
      </c>
      <c r="H25" s="330"/>
      <c r="I25" s="330"/>
      <c r="J25" s="331"/>
      <c r="K25" s="1"/>
      <c r="L25" s="34"/>
      <c r="M25" s="1"/>
      <c r="N25" s="1"/>
      <c r="O25" s="1"/>
      <c r="P25" s="1"/>
      <c r="Q25" s="1"/>
      <c r="R25" s="1"/>
      <c r="S25" s="1"/>
      <c r="T25" s="1"/>
      <c r="U25" s="1"/>
    </row>
    <row r="26" spans="1:21" ht="15" customHeight="1" x14ac:dyDescent="0.25">
      <c r="A26" s="1"/>
      <c r="B26" s="311"/>
      <c r="C26" s="74" t="s">
        <v>1078</v>
      </c>
      <c r="D26" s="74" t="s">
        <v>1079</v>
      </c>
      <c r="E26" s="74" t="s">
        <v>1080</v>
      </c>
      <c r="F26" s="324" t="s">
        <v>1081</v>
      </c>
      <c r="G26" s="74" t="s">
        <v>1078</v>
      </c>
      <c r="H26" s="74" t="s">
        <v>1080</v>
      </c>
      <c r="I26" s="74" t="s">
        <v>1082</v>
      </c>
      <c r="J26" s="324" t="s">
        <v>1081</v>
      </c>
      <c r="K26" s="318" t="s">
        <v>1092</v>
      </c>
      <c r="L26" s="34"/>
      <c r="M26" s="1"/>
      <c r="N26" s="1"/>
      <c r="O26" s="1"/>
      <c r="P26" s="1"/>
      <c r="Q26" s="1"/>
      <c r="R26" s="1"/>
      <c r="S26" s="1"/>
      <c r="T26" s="1"/>
      <c r="U26" s="1"/>
    </row>
    <row r="27" spans="1:21" ht="15" customHeight="1" x14ac:dyDescent="0.25">
      <c r="A27" s="1"/>
      <c r="B27" s="76" t="s">
        <v>46</v>
      </c>
      <c r="C27" s="77">
        <v>1302115739.0699999</v>
      </c>
      <c r="D27" s="78"/>
      <c r="E27" s="78"/>
      <c r="F27" s="325">
        <f>+C27</f>
        <v>1302115739.0699999</v>
      </c>
      <c r="G27" s="80" t="s">
        <v>1210</v>
      </c>
      <c r="H27" s="78" t="s">
        <v>1210</v>
      </c>
      <c r="I27" s="78" t="s">
        <v>1210</v>
      </c>
      <c r="J27" s="326">
        <v>0</v>
      </c>
      <c r="K27" s="321">
        <f>+F27-J27</f>
        <v>1302115739.0699999</v>
      </c>
      <c r="L27" s="207"/>
      <c r="M27" s="1"/>
      <c r="N27" s="1"/>
      <c r="O27" s="1"/>
      <c r="P27" s="1"/>
      <c r="Q27" s="1"/>
      <c r="R27" s="1"/>
      <c r="S27" s="1"/>
      <c r="T27" s="1"/>
      <c r="U27" s="1"/>
    </row>
    <row r="28" spans="1:21" ht="15" customHeight="1" x14ac:dyDescent="0.25">
      <c r="A28" s="1"/>
      <c r="B28" s="76" t="s">
        <v>49</v>
      </c>
      <c r="C28" s="77">
        <v>981822708.14999998</v>
      </c>
      <c r="D28" s="5"/>
      <c r="E28" s="5"/>
      <c r="F28" s="325">
        <f>+C28</f>
        <v>981822708.14999998</v>
      </c>
      <c r="G28" s="77">
        <v>688304314.23000002</v>
      </c>
      <c r="H28" s="5" t="s">
        <v>1210</v>
      </c>
      <c r="I28" s="5">
        <v>13715431.15</v>
      </c>
      <c r="J28" s="327">
        <v>702019745.38</v>
      </c>
      <c r="K28" s="321">
        <f t="shared" ref="K28:K36" si="0">+F28-J28</f>
        <v>279802962.76999998</v>
      </c>
      <c r="L28" s="207"/>
      <c r="M28" s="1"/>
      <c r="N28" s="1"/>
      <c r="O28" s="1"/>
      <c r="P28" s="1"/>
      <c r="Q28" s="1"/>
      <c r="R28" s="1"/>
      <c r="S28" s="1"/>
      <c r="T28" s="1"/>
      <c r="U28" s="1"/>
    </row>
    <row r="29" spans="1:21" ht="15" customHeight="1" x14ac:dyDescent="0.25">
      <c r="A29" s="1"/>
      <c r="B29" s="76" t="s">
        <v>1093</v>
      </c>
      <c r="C29" s="77">
        <v>72588514.900000006</v>
      </c>
      <c r="D29" s="5">
        <v>27131366.82</v>
      </c>
      <c r="E29" s="5">
        <v>88503154.719999999</v>
      </c>
      <c r="F29" s="325">
        <f>+C29+D29-E29</f>
        <v>11216727</v>
      </c>
      <c r="G29" s="77" t="s">
        <v>1210</v>
      </c>
      <c r="H29" s="5" t="s">
        <v>1210</v>
      </c>
      <c r="I29" s="5"/>
      <c r="J29" s="327">
        <v>0</v>
      </c>
      <c r="K29" s="321">
        <f t="shared" si="0"/>
        <v>11216727</v>
      </c>
      <c r="L29" s="207"/>
      <c r="M29" s="1"/>
      <c r="N29" s="1"/>
      <c r="O29" s="1"/>
      <c r="P29" s="1"/>
      <c r="Q29" s="1"/>
      <c r="R29" s="1"/>
      <c r="S29" s="1"/>
      <c r="T29" s="1"/>
      <c r="U29" s="1"/>
    </row>
    <row r="30" spans="1:21" ht="15" customHeight="1" x14ac:dyDescent="0.25">
      <c r="A30" s="1"/>
      <c r="B30" s="84" t="s">
        <v>1084</v>
      </c>
      <c r="C30" s="77">
        <v>130986751.06</v>
      </c>
      <c r="D30" s="5">
        <v>11627206.039999999</v>
      </c>
      <c r="E30" s="5">
        <v>49713627.079999998</v>
      </c>
      <c r="F30" s="325">
        <f t="shared" ref="F30:F36" si="1">+C30+D30-E30</f>
        <v>92900330.019999996</v>
      </c>
      <c r="G30" s="77">
        <v>116774036.19</v>
      </c>
      <c r="H30" s="5">
        <v>49714111.020000003</v>
      </c>
      <c r="I30" s="5">
        <v>6999326.5300000003</v>
      </c>
      <c r="J30" s="327">
        <v>74059251.700000003</v>
      </c>
      <c r="K30" s="321">
        <f t="shared" si="0"/>
        <v>18841078.319999993</v>
      </c>
      <c r="L30" s="207"/>
      <c r="M30" s="1"/>
      <c r="N30" s="1"/>
      <c r="O30" s="1"/>
      <c r="P30" s="1"/>
      <c r="Q30" s="1"/>
      <c r="R30" s="1"/>
      <c r="S30" s="1"/>
      <c r="T30" s="1"/>
      <c r="U30" s="1"/>
    </row>
    <row r="31" spans="1:21" ht="15" customHeight="1" x14ac:dyDescent="0.25">
      <c r="A31" s="1"/>
      <c r="B31" s="84" t="s">
        <v>1085</v>
      </c>
      <c r="C31" s="77">
        <v>157803015.78</v>
      </c>
      <c r="D31" s="5">
        <v>4406492.05</v>
      </c>
      <c r="E31" s="5">
        <v>7021291.8600000003</v>
      </c>
      <c r="F31" s="325">
        <f t="shared" si="1"/>
        <v>155188215.97</v>
      </c>
      <c r="G31" s="77">
        <v>124090190.13</v>
      </c>
      <c r="H31" s="5">
        <v>4920319.29</v>
      </c>
      <c r="I31" s="5">
        <v>6578554.7599999998</v>
      </c>
      <c r="J31" s="327">
        <v>125748425.59999999</v>
      </c>
      <c r="K31" s="321">
        <f t="shared" si="0"/>
        <v>29439790.370000005</v>
      </c>
      <c r="L31" s="207"/>
      <c r="M31" s="1"/>
      <c r="N31" s="1"/>
      <c r="O31" s="1"/>
      <c r="P31" s="1"/>
      <c r="Q31" s="1"/>
      <c r="R31" s="1"/>
      <c r="S31" s="1"/>
      <c r="T31" s="1"/>
      <c r="U31" s="1"/>
    </row>
    <row r="32" spans="1:21" ht="15" customHeight="1" x14ac:dyDescent="0.25">
      <c r="A32" s="1"/>
      <c r="B32" s="84" t="s">
        <v>101</v>
      </c>
      <c r="C32" s="77">
        <v>35472797.390000001</v>
      </c>
      <c r="D32" s="5"/>
      <c r="E32" s="5"/>
      <c r="F32" s="325">
        <f t="shared" si="1"/>
        <v>35472797.390000001</v>
      </c>
      <c r="G32" s="77">
        <v>27884573.300000001</v>
      </c>
      <c r="H32" s="5" t="s">
        <v>1210</v>
      </c>
      <c r="I32" s="5">
        <v>2940648.01</v>
      </c>
      <c r="J32" s="327">
        <v>30825221.32</v>
      </c>
      <c r="K32" s="321">
        <f t="shared" si="0"/>
        <v>4647576.07</v>
      </c>
      <c r="L32" s="207"/>
      <c r="M32" s="1"/>
      <c r="N32" s="1"/>
      <c r="O32" s="1"/>
      <c r="P32" s="1"/>
      <c r="Q32" s="1"/>
      <c r="R32" s="1"/>
      <c r="S32" s="1"/>
      <c r="T32" s="1"/>
      <c r="U32" s="1"/>
    </row>
    <row r="33" spans="1:21" ht="15" customHeight="1" x14ac:dyDescent="0.25">
      <c r="A33" s="1"/>
      <c r="B33" s="84" t="s">
        <v>1086</v>
      </c>
      <c r="C33" s="77">
        <v>4566502.3499999996</v>
      </c>
      <c r="D33" s="5">
        <v>404566.73</v>
      </c>
      <c r="E33" s="5">
        <v>1328148.4099999999</v>
      </c>
      <c r="F33" s="325">
        <f t="shared" si="1"/>
        <v>3642920.67</v>
      </c>
      <c r="G33" s="77">
        <v>3911888.44</v>
      </c>
      <c r="H33" s="5">
        <v>1328148.4099999999</v>
      </c>
      <c r="I33" s="5">
        <v>430414.42</v>
      </c>
      <c r="J33" s="327">
        <v>3014154.45</v>
      </c>
      <c r="K33" s="321">
        <f t="shared" si="0"/>
        <v>628766.21999999974</v>
      </c>
      <c r="L33" s="207"/>
      <c r="M33" s="1"/>
      <c r="N33" s="1"/>
      <c r="O33" s="1"/>
      <c r="P33" s="1"/>
      <c r="Q33" s="1"/>
      <c r="R33" s="1"/>
      <c r="S33" s="1"/>
      <c r="T33" s="1"/>
      <c r="U33" s="1"/>
    </row>
    <row r="34" spans="1:21" ht="15" customHeight="1" x14ac:dyDescent="0.25">
      <c r="A34" s="1"/>
      <c r="B34" s="84" t="s">
        <v>98</v>
      </c>
      <c r="C34" s="77">
        <v>466586442.54000002</v>
      </c>
      <c r="D34" s="5">
        <v>12197672.16</v>
      </c>
      <c r="E34" s="5">
        <v>0</v>
      </c>
      <c r="F34" s="325">
        <f t="shared" si="1"/>
        <v>478784114.70000005</v>
      </c>
      <c r="G34" s="77">
        <v>251055884.08000001</v>
      </c>
      <c r="H34" s="5" t="s">
        <v>1210</v>
      </c>
      <c r="I34" s="5">
        <v>10008988.439999999</v>
      </c>
      <c r="J34" s="327">
        <v>261064872.52000001</v>
      </c>
      <c r="K34" s="321">
        <f t="shared" si="0"/>
        <v>217719242.18000004</v>
      </c>
      <c r="L34" s="207"/>
      <c r="M34" s="1"/>
      <c r="N34" s="1"/>
      <c r="O34" s="1"/>
      <c r="P34" s="1"/>
      <c r="Q34" s="1"/>
      <c r="R34" s="1"/>
      <c r="S34" s="1"/>
      <c r="T34" s="1"/>
      <c r="U34" s="1"/>
    </row>
    <row r="35" spans="1:21" ht="15" customHeight="1" x14ac:dyDescent="0.25">
      <c r="A35" s="1"/>
      <c r="B35" s="84" t="s">
        <v>1087</v>
      </c>
      <c r="C35" s="77">
        <v>2094375.28</v>
      </c>
      <c r="D35" s="5">
        <v>1322945.98</v>
      </c>
      <c r="E35" s="5">
        <v>0</v>
      </c>
      <c r="F35" s="325">
        <f t="shared" si="1"/>
        <v>3417321.26</v>
      </c>
      <c r="G35" s="77">
        <v>904402.99</v>
      </c>
      <c r="H35" s="5" t="s">
        <v>1210</v>
      </c>
      <c r="I35" s="5">
        <v>609545.1</v>
      </c>
      <c r="J35" s="327">
        <v>1513948.09</v>
      </c>
      <c r="K35" s="321">
        <f t="shared" si="0"/>
        <v>1903373.1699999997</v>
      </c>
      <c r="L35" s="207"/>
      <c r="M35" s="1"/>
      <c r="N35" s="1"/>
      <c r="O35" s="1"/>
      <c r="P35" s="1"/>
      <c r="Q35" s="1"/>
      <c r="R35" s="1"/>
      <c r="S35" s="1"/>
      <c r="T35" s="1"/>
      <c r="U35" s="1"/>
    </row>
    <row r="36" spans="1:21" ht="15" customHeight="1" x14ac:dyDescent="0.25">
      <c r="A36" s="1"/>
      <c r="B36" s="208" t="s">
        <v>106</v>
      </c>
      <c r="C36" s="209">
        <v>684320.72</v>
      </c>
      <c r="D36" s="210">
        <v>0</v>
      </c>
      <c r="E36" s="210">
        <v>0</v>
      </c>
      <c r="F36" s="325">
        <f t="shared" si="1"/>
        <v>684320.72</v>
      </c>
      <c r="G36" s="209">
        <v>672655.75</v>
      </c>
      <c r="H36" s="210" t="s">
        <v>1210</v>
      </c>
      <c r="I36" s="210">
        <v>11664.97</v>
      </c>
      <c r="J36" s="328">
        <v>684320.72</v>
      </c>
      <c r="K36" s="321">
        <f t="shared" si="0"/>
        <v>0</v>
      </c>
      <c r="L36" s="207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thickBot="1" x14ac:dyDescent="0.3">
      <c r="A37" s="1"/>
      <c r="B37" s="213" t="s">
        <v>1094</v>
      </c>
      <c r="C37" s="214">
        <f>+SUM(C27:C36)</f>
        <v>3154721167.2399998</v>
      </c>
      <c r="D37" s="214">
        <f t="shared" ref="D37:J37" si="2">+SUM(D27:D36)</f>
        <v>57090249.779999994</v>
      </c>
      <c r="E37" s="214">
        <f t="shared" si="2"/>
        <v>146566222.07000002</v>
      </c>
      <c r="F37" s="214">
        <f t="shared" si="2"/>
        <v>3065245194.9499993</v>
      </c>
      <c r="G37" s="214">
        <f t="shared" si="2"/>
        <v>1213597945.1100001</v>
      </c>
      <c r="H37" s="214">
        <f t="shared" si="2"/>
        <v>55962578.719999999</v>
      </c>
      <c r="I37" s="214">
        <f t="shared" si="2"/>
        <v>41294573.379999995</v>
      </c>
      <c r="J37" s="319">
        <f t="shared" si="2"/>
        <v>1198929939.7800002</v>
      </c>
      <c r="K37" s="322">
        <f>+SUM(K27:K36)</f>
        <v>1866315255.1699998</v>
      </c>
      <c r="L37" s="207"/>
      <c r="M37" s="1"/>
      <c r="N37" s="1"/>
      <c r="O37" s="1"/>
      <c r="P37" s="1"/>
      <c r="Q37" s="1"/>
      <c r="R37" s="1"/>
      <c r="S37" s="1"/>
      <c r="T37" s="1"/>
      <c r="U37" s="1"/>
    </row>
    <row r="38" spans="1:21" ht="15" customHeight="1" thickBot="1" x14ac:dyDescent="0.3">
      <c r="A38" s="1"/>
      <c r="B38" s="88" t="s">
        <v>1088</v>
      </c>
      <c r="C38" s="89">
        <v>3101996129.3699999</v>
      </c>
      <c r="D38" s="89">
        <v>54908711.119999997</v>
      </c>
      <c r="E38" s="89">
        <v>2183674.4700000002</v>
      </c>
      <c r="F38" s="89">
        <v>3154721166.0100002</v>
      </c>
      <c r="G38" s="89">
        <v>1174845295.8699999</v>
      </c>
      <c r="H38" s="91">
        <v>3197729.47</v>
      </c>
      <c r="I38" s="91">
        <v>41950378.719999999</v>
      </c>
      <c r="J38" s="320">
        <v>1213597945.1199999</v>
      </c>
      <c r="K38" s="323">
        <v>1941123220.9000001</v>
      </c>
      <c r="L38" s="5"/>
      <c r="M38" s="5"/>
      <c r="N38" s="5"/>
      <c r="O38" s="5"/>
      <c r="P38" s="1"/>
      <c r="Q38" s="1"/>
      <c r="R38" s="1"/>
      <c r="S38" s="1"/>
      <c r="T38" s="1"/>
      <c r="U38" s="1"/>
    </row>
    <row r="39" spans="1:21" ht="15" customHeight="1" x14ac:dyDescent="0.25">
      <c r="A39" s="1"/>
      <c r="B39" s="1"/>
      <c r="C39" s="2"/>
      <c r="D39" s="1"/>
      <c r="E39" s="1"/>
      <c r="F39" s="22"/>
      <c r="G39" s="1"/>
      <c r="H39" s="1"/>
      <c r="I39" s="1"/>
      <c r="J39" s="22"/>
      <c r="K39" s="22"/>
      <c r="L39" s="5"/>
      <c r="M39" s="5"/>
      <c r="N39" s="5"/>
      <c r="O39" s="5"/>
      <c r="P39" s="1"/>
      <c r="Q39" s="1"/>
      <c r="R39" s="1"/>
      <c r="S39" s="1"/>
      <c r="T39" s="1"/>
      <c r="U39" s="1"/>
    </row>
    <row r="40" spans="1:21" ht="15" customHeight="1" x14ac:dyDescent="0.25">
      <c r="A40" s="1"/>
      <c r="B40" s="229" t="s">
        <v>1110</v>
      </c>
      <c r="C40" s="2"/>
      <c r="D40" s="245">
        <f>+Coeficientes!CE363</f>
        <v>2.1558027347843294</v>
      </c>
      <c r="E40" s="1"/>
      <c r="F40" s="22"/>
      <c r="G40" s="1"/>
      <c r="H40" s="1"/>
      <c r="I40" s="1"/>
      <c r="J40" s="22"/>
      <c r="K40" s="22"/>
      <c r="L40" s="5"/>
      <c r="M40" s="5"/>
      <c r="N40" s="5"/>
      <c r="O40" s="5"/>
      <c r="P40" s="1"/>
      <c r="Q40" s="1"/>
      <c r="R40" s="1"/>
      <c r="S40" s="1"/>
      <c r="T40" s="1"/>
      <c r="U40" s="1"/>
    </row>
    <row r="41" spans="1:21" ht="15" customHeight="1" x14ac:dyDescent="0.25">
      <c r="A41" s="1"/>
      <c r="B41" s="5"/>
      <c r="C41" s="2"/>
      <c r="D41" s="2"/>
      <c r="E41" s="2"/>
      <c r="F41" s="2"/>
      <c r="G41" s="2"/>
      <c r="H41" s="2"/>
      <c r="I41" s="2"/>
      <c r="J41" s="2"/>
      <c r="K41" s="2"/>
      <c r="L41" s="5"/>
      <c r="M41" s="5"/>
      <c r="N41" s="5"/>
      <c r="O41" s="5"/>
      <c r="P41" s="22"/>
      <c r="Q41" s="22"/>
      <c r="R41" s="22"/>
      <c r="S41" s="1"/>
      <c r="T41" s="1"/>
      <c r="U41" s="1"/>
    </row>
    <row r="42" spans="1:21" ht="15" customHeight="1" x14ac:dyDescent="0.25">
      <c r="A42" s="1"/>
      <c r="B42" s="307" t="s">
        <v>1200</v>
      </c>
      <c r="C42" s="308"/>
      <c r="D42" s="308"/>
      <c r="E42" s="308"/>
      <c r="F42" s="308"/>
      <c r="G42" s="308"/>
      <c r="H42" s="308"/>
      <c r="I42" s="308"/>
      <c r="J42" s="309"/>
      <c r="K42" s="1"/>
      <c r="L42" s="34"/>
      <c r="M42" s="1"/>
      <c r="N42" s="1"/>
      <c r="O42" s="1"/>
      <c r="P42" s="1"/>
      <c r="Q42" s="1"/>
      <c r="R42" s="1"/>
      <c r="S42" s="1"/>
      <c r="T42" s="1"/>
      <c r="U42" s="1"/>
    </row>
    <row r="43" spans="1:21" ht="15" customHeight="1" x14ac:dyDescent="0.25">
      <c r="A43" s="1"/>
      <c r="B43" s="310" t="s">
        <v>1076</v>
      </c>
      <c r="C43" s="312" t="s">
        <v>1077</v>
      </c>
      <c r="D43" s="308"/>
      <c r="E43" s="308"/>
      <c r="F43" s="309"/>
      <c r="G43" s="312" t="s">
        <v>909</v>
      </c>
      <c r="H43" s="308"/>
      <c r="I43" s="308"/>
      <c r="J43" s="309"/>
      <c r="K43" s="1"/>
      <c r="L43" s="34"/>
      <c r="M43" s="1"/>
      <c r="N43" s="1"/>
      <c r="O43" s="1"/>
      <c r="P43" s="1"/>
      <c r="Q43" s="1"/>
      <c r="R43" s="1"/>
      <c r="S43" s="1"/>
      <c r="T43" s="1"/>
      <c r="U43" s="1"/>
    </row>
    <row r="44" spans="1:21" ht="15" customHeight="1" x14ac:dyDescent="0.25">
      <c r="A44" s="1"/>
      <c r="B44" s="311"/>
      <c r="C44" s="74" t="s">
        <v>1078</v>
      </c>
      <c r="D44" s="74" t="s">
        <v>1079</v>
      </c>
      <c r="E44" s="74" t="s">
        <v>1080</v>
      </c>
      <c r="F44" s="74" t="s">
        <v>1081</v>
      </c>
      <c r="G44" s="74" t="s">
        <v>1078</v>
      </c>
      <c r="H44" s="74" t="s">
        <v>1080</v>
      </c>
      <c r="I44" s="74" t="s">
        <v>1082</v>
      </c>
      <c r="J44" s="74" t="s">
        <v>1081</v>
      </c>
      <c r="K44" s="3" t="s">
        <v>1112</v>
      </c>
      <c r="L44" s="34"/>
      <c r="M44" s="1"/>
      <c r="N44" s="1"/>
      <c r="O44" s="1"/>
      <c r="P44" s="1"/>
      <c r="Q44" s="1"/>
      <c r="R44" s="1"/>
      <c r="S44" s="1"/>
      <c r="T44" s="1"/>
      <c r="U44" s="1"/>
    </row>
    <row r="45" spans="1:21" ht="15" customHeight="1" x14ac:dyDescent="0.25">
      <c r="A45" s="1"/>
      <c r="B45" s="76" t="s">
        <v>46</v>
      </c>
      <c r="C45" s="77">
        <f>+F27*D40</f>
        <v>2807104671.2928243</v>
      </c>
      <c r="D45" s="78"/>
      <c r="E45" s="78"/>
      <c r="F45" s="82">
        <f t="shared" ref="F45:F54" si="3">+C45+D45-E45</f>
        <v>2807104671.2928243</v>
      </c>
      <c r="G45" s="80">
        <f>+J27*D40</f>
        <v>0</v>
      </c>
      <c r="H45" s="78"/>
      <c r="I45" s="78"/>
      <c r="J45" s="79">
        <f>+SUM(G45:I45)</f>
        <v>0</v>
      </c>
      <c r="K45" s="81">
        <f t="shared" ref="K45:K46" si="4">+F45-J45</f>
        <v>2807104671.2928243</v>
      </c>
      <c r="L45" s="207"/>
      <c r="M45" s="1"/>
      <c r="N45" s="1"/>
      <c r="O45" s="1"/>
      <c r="P45" s="1"/>
      <c r="Q45" s="1"/>
      <c r="R45" s="1"/>
      <c r="S45" s="1"/>
      <c r="T45" s="1"/>
      <c r="U45" s="1"/>
    </row>
    <row r="46" spans="1:21" ht="15" customHeight="1" x14ac:dyDescent="0.25">
      <c r="A46" s="1"/>
      <c r="B46" s="76" t="s">
        <v>49</v>
      </c>
      <c r="C46" s="77">
        <f>+F28*D40</f>
        <v>2116616079.3031263</v>
      </c>
      <c r="D46" s="5"/>
      <c r="E46" s="5"/>
      <c r="F46" s="82">
        <f t="shared" si="3"/>
        <v>2116616079.3031263</v>
      </c>
      <c r="G46" s="77">
        <f>+J28*D40</f>
        <v>1513416086.9628026</v>
      </c>
      <c r="H46" s="5"/>
      <c r="I46" s="5"/>
      <c r="J46" s="82">
        <f>+G46+H46+I46</f>
        <v>1513416086.9628026</v>
      </c>
      <c r="K46" s="83">
        <f t="shared" si="4"/>
        <v>603199992.34032369</v>
      </c>
      <c r="L46" s="207"/>
      <c r="M46" s="1"/>
      <c r="N46" s="1"/>
      <c r="O46" s="1"/>
      <c r="P46" s="1"/>
      <c r="Q46" s="1"/>
      <c r="R46" s="1"/>
      <c r="S46" s="1"/>
      <c r="T46" s="1"/>
      <c r="U46" s="1"/>
    </row>
    <row r="47" spans="1:21" ht="15" customHeight="1" x14ac:dyDescent="0.25">
      <c r="A47" s="1"/>
      <c r="B47" s="76" t="s">
        <v>1093</v>
      </c>
      <c r="C47" s="77">
        <f>+F29*D40</f>
        <v>24181050.741929226</v>
      </c>
      <c r="D47" s="5"/>
      <c r="E47" s="5"/>
      <c r="F47" s="82">
        <f t="shared" si="3"/>
        <v>24181050.741929226</v>
      </c>
      <c r="G47" s="77">
        <f>+J29*D40</f>
        <v>0</v>
      </c>
      <c r="H47" s="5"/>
      <c r="I47" s="5"/>
      <c r="J47" s="82">
        <f t="shared" ref="J47:J52" si="5">+G47-H47+I47</f>
        <v>0</v>
      </c>
      <c r="K47" s="83">
        <f>+F47</f>
        <v>24181050.741929226</v>
      </c>
      <c r="L47" s="207"/>
      <c r="M47" s="1"/>
      <c r="N47" s="1"/>
      <c r="O47" s="1"/>
      <c r="P47" s="1"/>
      <c r="Q47" s="1"/>
      <c r="R47" s="1"/>
      <c r="S47" s="1"/>
      <c r="T47" s="1"/>
      <c r="U47" s="1"/>
    </row>
    <row r="48" spans="1:21" ht="15" customHeight="1" x14ac:dyDescent="0.25">
      <c r="A48" s="1"/>
      <c r="B48" s="84" t="s">
        <v>1084</v>
      </c>
      <c r="C48" s="77">
        <f>+F30*D40</f>
        <v>200274785.51948273</v>
      </c>
      <c r="D48" s="5"/>
      <c r="E48" s="5"/>
      <c r="F48" s="82">
        <f t="shared" si="3"/>
        <v>200274785.51948273</v>
      </c>
      <c r="G48" s="77">
        <f>+J30*D40</f>
        <v>159657137.350941</v>
      </c>
      <c r="H48" s="5"/>
      <c r="I48" s="5"/>
      <c r="J48" s="82">
        <f t="shared" si="5"/>
        <v>159657137.350941</v>
      </c>
      <c r="K48" s="83">
        <f t="shared" ref="K48:K55" si="6">+F48-J48</f>
        <v>40617648.168541729</v>
      </c>
      <c r="L48" s="207"/>
      <c r="M48" s="1"/>
      <c r="N48" s="1"/>
      <c r="O48" s="1"/>
      <c r="P48" s="1"/>
      <c r="Q48" s="1"/>
      <c r="R48" s="1"/>
      <c r="S48" s="1"/>
      <c r="T48" s="1"/>
      <c r="U48" s="1"/>
    </row>
    <row r="49" spans="1:21" ht="15" customHeight="1" x14ac:dyDescent="0.25">
      <c r="A49" s="1"/>
      <c r="B49" s="84" t="s">
        <v>1085</v>
      </c>
      <c r="C49" s="77">
        <f>+F31*D40</f>
        <v>334555180.39442712</v>
      </c>
      <c r="D49" s="5"/>
      <c r="E49" s="5"/>
      <c r="F49" s="82">
        <f t="shared" si="3"/>
        <v>334555180.39442712</v>
      </c>
      <c r="G49" s="77">
        <f>+J31*D40</f>
        <v>271088799.80330378</v>
      </c>
      <c r="H49" s="5"/>
      <c r="I49" s="5"/>
      <c r="J49" s="82">
        <f t="shared" si="5"/>
        <v>271088799.80330378</v>
      </c>
      <c r="K49" s="83">
        <f t="shared" si="6"/>
        <v>63466380.591123343</v>
      </c>
      <c r="L49" s="207"/>
      <c r="M49" s="1"/>
      <c r="N49" s="1"/>
      <c r="O49" s="1"/>
      <c r="P49" s="1"/>
      <c r="Q49" s="1"/>
      <c r="R49" s="1"/>
      <c r="S49" s="1"/>
      <c r="T49" s="1"/>
      <c r="U49" s="1"/>
    </row>
    <row r="50" spans="1:21" ht="15" customHeight="1" x14ac:dyDescent="0.25">
      <c r="A50" s="1"/>
      <c r="B50" s="84" t="s">
        <v>101</v>
      </c>
      <c r="C50" s="77">
        <f>+F32*D40</f>
        <v>76472353.623812422</v>
      </c>
      <c r="D50" s="5"/>
      <c r="E50" s="5"/>
      <c r="F50" s="82">
        <f t="shared" si="3"/>
        <v>76472353.623812422</v>
      </c>
      <c r="G50" s="77">
        <f>+J32*D40</f>
        <v>66453096.421988219</v>
      </c>
      <c r="H50" s="5"/>
      <c r="I50" s="5"/>
      <c r="J50" s="82">
        <f t="shared" si="5"/>
        <v>66453096.421988219</v>
      </c>
      <c r="K50" s="83">
        <f t="shared" si="6"/>
        <v>10019257.201824203</v>
      </c>
      <c r="L50" s="207"/>
      <c r="M50" s="1"/>
      <c r="N50" s="1"/>
      <c r="O50" s="1"/>
      <c r="P50" s="1"/>
      <c r="Q50" s="1"/>
      <c r="R50" s="1"/>
      <c r="S50" s="1"/>
      <c r="T50" s="1"/>
      <c r="U50" s="1"/>
    </row>
    <row r="51" spans="1:21" ht="15" customHeight="1" x14ac:dyDescent="0.25">
      <c r="A51" s="1"/>
      <c r="B51" s="84" t="s">
        <v>1086</v>
      </c>
      <c r="C51" s="77">
        <f>+F33*D40</f>
        <v>7853418.3429883616</v>
      </c>
      <c r="D51" s="5"/>
      <c r="E51" s="5"/>
      <c r="F51" s="82">
        <f t="shared" si="3"/>
        <v>7853418.3429883616</v>
      </c>
      <c r="G51" s="77">
        <f>+J33*D40</f>
        <v>6497922.4063723562</v>
      </c>
      <c r="H51" s="5"/>
      <c r="I51" s="5"/>
      <c r="J51" s="82">
        <f t="shared" si="5"/>
        <v>6497922.4063723562</v>
      </c>
      <c r="K51" s="83">
        <f t="shared" si="6"/>
        <v>1355495.9366160054</v>
      </c>
      <c r="L51" s="207"/>
      <c r="M51" s="1"/>
      <c r="N51" s="1"/>
      <c r="O51" s="1"/>
      <c r="P51" s="1"/>
      <c r="Q51" s="1"/>
      <c r="R51" s="1"/>
      <c r="S51" s="1"/>
      <c r="T51" s="1"/>
      <c r="U51" s="1"/>
    </row>
    <row r="52" spans="1:21" ht="15" customHeight="1" x14ac:dyDescent="0.25">
      <c r="A52" s="1"/>
      <c r="B52" s="84" t="s">
        <v>98</v>
      </c>
      <c r="C52" s="77">
        <f>+F34*D40</f>
        <v>1032164103.8415542</v>
      </c>
      <c r="D52" s="5"/>
      <c r="E52" s="5"/>
      <c r="F52" s="82">
        <f t="shared" si="3"/>
        <v>1032164103.8415542</v>
      </c>
      <c r="G52" s="77">
        <f>+J34*D40</f>
        <v>562804366.13473833</v>
      </c>
      <c r="H52" s="5"/>
      <c r="I52" s="5"/>
      <c r="J52" s="82">
        <f t="shared" si="5"/>
        <v>562804366.13473833</v>
      </c>
      <c r="K52" s="83">
        <f t="shared" si="6"/>
        <v>469359737.70681584</v>
      </c>
      <c r="L52" s="207"/>
      <c r="M52" s="1"/>
      <c r="N52" s="1"/>
      <c r="O52" s="1"/>
      <c r="P52" s="1"/>
      <c r="Q52" s="1"/>
      <c r="R52" s="1"/>
      <c r="S52" s="1"/>
      <c r="T52" s="1"/>
      <c r="U52" s="1"/>
    </row>
    <row r="53" spans="1:21" ht="15" customHeight="1" x14ac:dyDescent="0.25">
      <c r="A53" s="1"/>
      <c r="B53" s="84" t="s">
        <v>1087</v>
      </c>
      <c r="C53" s="77">
        <f>+F35*D40</f>
        <v>7367070.5179446302</v>
      </c>
      <c r="D53" s="5"/>
      <c r="E53" s="5"/>
      <c r="F53" s="82">
        <f t="shared" si="3"/>
        <v>7367070.5179446302</v>
      </c>
      <c r="G53" s="77">
        <f>+J35*D40</f>
        <v>3263773.4327435121</v>
      </c>
      <c r="H53" s="5"/>
      <c r="I53" s="5"/>
      <c r="J53" s="82">
        <f t="shared" ref="J53:J54" si="7">+SUM(G53:I53)</f>
        <v>3263773.4327435121</v>
      </c>
      <c r="K53" s="83">
        <f t="shared" si="6"/>
        <v>4103297.0852011181</v>
      </c>
      <c r="L53" s="207"/>
      <c r="M53" s="1"/>
      <c r="N53" s="1"/>
      <c r="O53" s="1"/>
      <c r="P53" s="1"/>
      <c r="Q53" s="1"/>
      <c r="R53" s="1"/>
      <c r="S53" s="1"/>
      <c r="T53" s="1"/>
      <c r="U53" s="1"/>
    </row>
    <row r="54" spans="1:21" ht="15" customHeight="1" x14ac:dyDescent="0.25">
      <c r="A54" s="1"/>
      <c r="B54" s="208" t="s">
        <v>106</v>
      </c>
      <c r="C54" s="209">
        <f>+F36*D40</f>
        <v>1475260.4796455812</v>
      </c>
      <c r="D54" s="210"/>
      <c r="E54" s="210"/>
      <c r="F54" s="82">
        <f t="shared" si="3"/>
        <v>1475260.4796455812</v>
      </c>
      <c r="G54" s="209">
        <f>+J36*D40</f>
        <v>1475260.4796455812</v>
      </c>
      <c r="H54" s="210"/>
      <c r="I54" s="210"/>
      <c r="J54" s="211">
        <f t="shared" si="7"/>
        <v>1475260.4796455812</v>
      </c>
      <c r="K54" s="212">
        <f t="shared" si="6"/>
        <v>0</v>
      </c>
      <c r="L54" s="207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thickBot="1" x14ac:dyDescent="0.3">
      <c r="A55" s="1"/>
      <c r="B55" s="213" t="s">
        <v>1111</v>
      </c>
      <c r="C55" s="214">
        <f>+SUM(C45:C54)</f>
        <v>6608063974.0577345</v>
      </c>
      <c r="D55" s="214">
        <f>+SUM(D45:D54)</f>
        <v>0</v>
      </c>
      <c r="E55" s="214">
        <f>+SUM(E45:E54)</f>
        <v>0</v>
      </c>
      <c r="F55" s="214">
        <f>+C55+D55-E55</f>
        <v>6608063974.0577345</v>
      </c>
      <c r="G55" s="214">
        <f t="shared" ref="G55:I55" si="8">+SUM(G45:G54)</f>
        <v>2584656442.9925356</v>
      </c>
      <c r="H55" s="214">
        <f t="shared" si="8"/>
        <v>0</v>
      </c>
      <c r="I55" s="214">
        <f t="shared" si="8"/>
        <v>0</v>
      </c>
      <c r="J55" s="214">
        <f>+G55+I55-H55</f>
        <v>2584656442.9925356</v>
      </c>
      <c r="K55" s="214">
        <f t="shared" si="6"/>
        <v>4023407531.0651989</v>
      </c>
      <c r="L55" s="207"/>
      <c r="M55" s="1"/>
      <c r="N55" s="1"/>
      <c r="O55" s="1"/>
      <c r="P55" s="1"/>
      <c r="Q55" s="1"/>
      <c r="R55" s="1"/>
      <c r="S55" s="1"/>
      <c r="T55" s="1"/>
      <c r="U55" s="1"/>
    </row>
    <row r="56" spans="1:21" ht="15" customHeight="1" thickBot="1" x14ac:dyDescent="0.3">
      <c r="A56" s="1"/>
      <c r="B56" s="88" t="s">
        <v>1094</v>
      </c>
      <c r="C56" s="89">
        <f>+C37*D40</f>
        <v>6800956519.8180037</v>
      </c>
      <c r="D56" s="89">
        <f>+D37*D40</f>
        <v>123075316.60524444</v>
      </c>
      <c r="E56" s="89">
        <f>+E37*D40</f>
        <v>315967862.36551338</v>
      </c>
      <c r="F56" s="89">
        <f>+C56+D56-E56</f>
        <v>6608063974.0577345</v>
      </c>
      <c r="G56" s="89">
        <f>+G37*D40</f>
        <v>2616277768.9967809</v>
      </c>
      <c r="H56" s="91">
        <f>+H37*D40</f>
        <v>120644280.25015931</v>
      </c>
      <c r="I56" s="91">
        <f>+I37*D40</f>
        <v>89022954.22435616</v>
      </c>
      <c r="J56" s="91">
        <f>+G56-H56+I56</f>
        <v>2584656442.9709778</v>
      </c>
      <c r="K56" s="91"/>
      <c r="L56" s="5"/>
      <c r="M56" s="5"/>
      <c r="N56" s="5"/>
      <c r="O56" s="5"/>
      <c r="P56" s="1"/>
      <c r="Q56" s="1"/>
      <c r="R56" s="1"/>
      <c r="S56" s="1"/>
      <c r="T56" s="1"/>
      <c r="U56" s="1"/>
    </row>
    <row r="57" spans="1:2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hidden="1" customHeight="1" x14ac:dyDescent="0.25">
      <c r="A58" s="1"/>
      <c r="B58" s="1"/>
      <c r="C58" s="1"/>
      <c r="D58" s="1"/>
      <c r="E58" s="1"/>
      <c r="F58" s="5">
        <f>+F37*D40</f>
        <v>6608063974.0577335</v>
      </c>
      <c r="G58" s="1"/>
      <c r="H58" s="1"/>
      <c r="I58" s="1"/>
      <c r="J58" s="5">
        <f>+J37*D40</f>
        <v>2584656442.9925356</v>
      </c>
      <c r="K58" s="5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hidden="1" customHeight="1" x14ac:dyDescent="0.25">
      <c r="A59" s="1"/>
      <c r="B59" s="1"/>
      <c r="C59" s="1"/>
      <c r="D59" s="1"/>
      <c r="E59" s="1"/>
      <c r="F59" s="317">
        <f>+F58-F56</f>
        <v>0</v>
      </c>
      <c r="G59" s="1"/>
      <c r="H59" s="1"/>
      <c r="I59" s="1"/>
      <c r="J59" s="317">
        <f>+J58-J56</f>
        <v>2.1557807922363281E-2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s="238" customFormat="1" ht="15.75" customHeight="1" x14ac:dyDescent="0.3">
      <c r="A61" s="313"/>
      <c r="B61" s="313"/>
      <c r="C61" s="313"/>
      <c r="D61" s="313"/>
      <c r="E61" s="313" t="s">
        <v>1077</v>
      </c>
      <c r="F61" s="313"/>
      <c r="G61" s="313"/>
      <c r="H61" s="313"/>
      <c r="I61" s="313" t="s">
        <v>1252</v>
      </c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</row>
    <row r="62" spans="1:21" ht="15.75" customHeight="1" x14ac:dyDescent="0.25">
      <c r="A62" s="1"/>
      <c r="B62" s="1"/>
      <c r="C62" s="1"/>
      <c r="D62" s="1"/>
      <c r="E62" s="314" t="s">
        <v>46</v>
      </c>
      <c r="F62" s="315">
        <f>+F45-F27</f>
        <v>1504988932.2228243</v>
      </c>
      <c r="G62" s="316"/>
      <c r="H62" s="316"/>
      <c r="I62" s="314" t="s">
        <v>46</v>
      </c>
      <c r="J62" s="49">
        <f>+J45-J27</f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5">
      <c r="A63" s="1"/>
      <c r="B63" s="1"/>
      <c r="C63" s="1"/>
      <c r="D63" s="1"/>
      <c r="E63" s="314" t="s">
        <v>49</v>
      </c>
      <c r="F63" s="315">
        <f t="shared" ref="F63:F71" si="9">+F46-F28</f>
        <v>1134793371.1531262</v>
      </c>
      <c r="G63" s="316"/>
      <c r="H63" s="316"/>
      <c r="I63" s="314" t="s">
        <v>49</v>
      </c>
      <c r="J63" s="49">
        <f t="shared" ref="J63:J71" si="10">+J46-J28</f>
        <v>811396341.58280265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5">
      <c r="A64" s="1"/>
      <c r="B64" s="1"/>
      <c r="C64" s="1"/>
      <c r="D64" s="1"/>
      <c r="E64" s="314" t="s">
        <v>1093</v>
      </c>
      <c r="F64" s="315">
        <f t="shared" si="9"/>
        <v>12964323.741929226</v>
      </c>
      <c r="G64" s="316"/>
      <c r="H64" s="316"/>
      <c r="I64" s="314" t="s">
        <v>1093</v>
      </c>
      <c r="J64" s="49">
        <f t="shared" si="10"/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5">
      <c r="A65" s="1"/>
      <c r="B65" s="1"/>
      <c r="C65" s="1"/>
      <c r="D65" s="1"/>
      <c r="E65" s="316" t="s">
        <v>1084</v>
      </c>
      <c r="F65" s="315">
        <f t="shared" si="9"/>
        <v>107374455.49948274</v>
      </c>
      <c r="G65" s="316"/>
      <c r="H65" s="316"/>
      <c r="I65" s="316" t="s">
        <v>1084</v>
      </c>
      <c r="J65" s="49">
        <f t="shared" si="10"/>
        <v>85597885.650940999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5">
      <c r="A66" s="1"/>
      <c r="B66" s="1"/>
      <c r="C66" s="1"/>
      <c r="D66" s="1"/>
      <c r="E66" s="316" t="s">
        <v>1085</v>
      </c>
      <c r="F66" s="315">
        <f t="shared" si="9"/>
        <v>179366964.42442712</v>
      </c>
      <c r="G66" s="316"/>
      <c r="H66" s="316"/>
      <c r="I66" s="316" t="s">
        <v>1085</v>
      </c>
      <c r="J66" s="49">
        <f t="shared" si="10"/>
        <v>145340374.20330378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5">
      <c r="A67" s="1"/>
      <c r="B67" s="1"/>
      <c r="C67" s="1"/>
      <c r="D67" s="1"/>
      <c r="E67" s="316" t="s">
        <v>101</v>
      </c>
      <c r="F67" s="315">
        <f t="shared" si="9"/>
        <v>40999556.233812422</v>
      </c>
      <c r="G67" s="316"/>
      <c r="H67" s="316"/>
      <c r="I67" s="316" t="s">
        <v>101</v>
      </c>
      <c r="J67" s="49">
        <f t="shared" si="10"/>
        <v>35627875.101988219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5">
      <c r="A68" s="1"/>
      <c r="B68" s="1"/>
      <c r="C68" s="1"/>
      <c r="D68" s="1"/>
      <c r="E68" s="316" t="s">
        <v>1086</v>
      </c>
      <c r="F68" s="315">
        <f t="shared" si="9"/>
        <v>4210497.6729883617</v>
      </c>
      <c r="G68" s="316"/>
      <c r="H68" s="316"/>
      <c r="I68" s="316" t="s">
        <v>1086</v>
      </c>
      <c r="J68" s="49">
        <f t="shared" si="10"/>
        <v>3483767.956372356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5">
      <c r="A69" s="1"/>
      <c r="B69" s="1"/>
      <c r="C69" s="1"/>
      <c r="D69" s="1"/>
      <c r="E69" s="316" t="s">
        <v>98</v>
      </c>
      <c r="F69" s="315">
        <f t="shared" si="9"/>
        <v>553379989.14155412</v>
      </c>
      <c r="G69" s="316"/>
      <c r="H69" s="316"/>
      <c r="I69" s="316" t="s">
        <v>98</v>
      </c>
      <c r="J69" s="49">
        <f t="shared" si="10"/>
        <v>301739493.61473835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5">
      <c r="A70" s="1"/>
      <c r="B70" s="1"/>
      <c r="C70" s="1"/>
      <c r="D70" s="1"/>
      <c r="E70" s="316" t="s">
        <v>1087</v>
      </c>
      <c r="F70" s="315">
        <f t="shared" si="9"/>
        <v>3949749.2579446305</v>
      </c>
      <c r="G70" s="316"/>
      <c r="H70" s="316"/>
      <c r="I70" s="316" t="s">
        <v>1087</v>
      </c>
      <c r="J70" s="49">
        <f t="shared" si="10"/>
        <v>1749825.342743512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5">
      <c r="A71" s="1"/>
      <c r="B71" s="1"/>
      <c r="C71" s="1"/>
      <c r="D71" s="1"/>
      <c r="E71" s="316" t="s">
        <v>106</v>
      </c>
      <c r="F71" s="315">
        <f t="shared" si="9"/>
        <v>790939.75964558125</v>
      </c>
      <c r="G71" s="316"/>
      <c r="H71" s="316"/>
      <c r="I71" s="316" t="s">
        <v>106</v>
      </c>
      <c r="J71" s="49">
        <f t="shared" si="10"/>
        <v>790939.75964558125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thickBot="1" x14ac:dyDescent="0.3">
      <c r="A72" s="1"/>
      <c r="B72" s="1"/>
      <c r="C72" s="1"/>
      <c r="D72" s="1"/>
      <c r="E72" s="1"/>
      <c r="F72" s="332">
        <f>+SUM(F62:F71)</f>
        <v>3542818779.1077342</v>
      </c>
      <c r="G72" s="1"/>
      <c r="H72" s="1"/>
      <c r="I72" s="1"/>
      <c r="J72" s="332">
        <f>+SUM(J62:J71)</f>
        <v>1385726503.2125354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hidden="1" customHeight="1" thickTop="1" x14ac:dyDescent="0.25">
      <c r="A73" s="1"/>
      <c r="B73" s="1"/>
      <c r="C73" s="1"/>
      <c r="D73" s="1"/>
      <c r="E73" s="1"/>
      <c r="F73" s="49">
        <f>+F55-F37</f>
        <v>3542818779.1077352</v>
      </c>
      <c r="G73" s="1"/>
      <c r="H73" s="1"/>
      <c r="I73" s="1"/>
      <c r="J73" s="49">
        <f>+J55-J37</f>
        <v>1385726503.2125354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hidden="1" customHeight="1" x14ac:dyDescent="0.25">
      <c r="A74" s="1"/>
      <c r="B74" s="1"/>
      <c r="C74" s="1"/>
      <c r="D74" s="1"/>
      <c r="E74" s="1"/>
      <c r="F74" s="49">
        <f>+F72-F73</f>
        <v>0</v>
      </c>
      <c r="G74" s="1"/>
      <c r="H74" s="1"/>
      <c r="I74" s="1"/>
      <c r="J74" s="49">
        <f>+J72-J73</f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thickTop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5">
      <c r="A78" s="1"/>
      <c r="B78" s="1"/>
      <c r="C78" s="1"/>
      <c r="D78" s="1"/>
      <c r="E78" s="252" t="s">
        <v>46</v>
      </c>
      <c r="F78" s="255">
        <f>+F62</f>
        <v>1504988932.2228243</v>
      </c>
      <c r="G78" s="25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5">
      <c r="A79" s="1"/>
      <c r="B79" s="1"/>
      <c r="C79" s="1"/>
      <c r="D79" s="1"/>
      <c r="E79" s="253" t="s">
        <v>49</v>
      </c>
      <c r="F79" s="257">
        <f>+F63</f>
        <v>1134793371.1531262</v>
      </c>
      <c r="G79" s="25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5">
      <c r="A80" s="1"/>
      <c r="B80" s="1"/>
      <c r="C80" s="1"/>
      <c r="D80" s="1"/>
      <c r="E80" s="253" t="s">
        <v>1093</v>
      </c>
      <c r="F80" s="257">
        <f t="shared" ref="F80:F87" si="11">+F64</f>
        <v>12964323.741929226</v>
      </c>
      <c r="G80" s="25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5">
      <c r="A81" s="1"/>
      <c r="B81" s="1"/>
      <c r="C81" s="1"/>
      <c r="D81" s="1"/>
      <c r="E81" s="253" t="s">
        <v>1084</v>
      </c>
      <c r="F81" s="257">
        <f t="shared" si="11"/>
        <v>107374455.49948274</v>
      </c>
      <c r="G81" s="25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5">
      <c r="A82" s="1"/>
      <c r="B82" s="1"/>
      <c r="C82" s="1"/>
      <c r="D82" s="1"/>
      <c r="E82" s="253" t="s">
        <v>1085</v>
      </c>
      <c r="F82" s="257">
        <f t="shared" si="11"/>
        <v>179366964.42442712</v>
      </c>
      <c r="G82" s="25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5">
      <c r="A83" s="1"/>
      <c r="B83" s="1"/>
      <c r="C83" s="1"/>
      <c r="D83" s="1"/>
      <c r="E83" s="253" t="s">
        <v>101</v>
      </c>
      <c r="F83" s="257">
        <f t="shared" si="11"/>
        <v>40999556.233812422</v>
      </c>
      <c r="G83" s="25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5">
      <c r="A84" s="1"/>
      <c r="B84" s="1"/>
      <c r="C84" s="1"/>
      <c r="D84" s="1"/>
      <c r="E84" s="253" t="s">
        <v>1086</v>
      </c>
      <c r="F84" s="257">
        <f t="shared" si="11"/>
        <v>4210497.6729883617</v>
      </c>
      <c r="G84" s="258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5">
      <c r="A85" s="1"/>
      <c r="B85" s="1"/>
      <c r="C85" s="1"/>
      <c r="D85" s="1"/>
      <c r="E85" s="253" t="s">
        <v>98</v>
      </c>
      <c r="F85" s="257">
        <f t="shared" si="11"/>
        <v>553379989.14155412</v>
      </c>
      <c r="G85" s="258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5">
      <c r="A86" s="1"/>
      <c r="B86" s="1"/>
      <c r="C86" s="1"/>
      <c r="D86" s="1"/>
      <c r="E86" s="253" t="s">
        <v>1087</v>
      </c>
      <c r="F86" s="257">
        <f t="shared" si="11"/>
        <v>3949749.2579446305</v>
      </c>
      <c r="G86" s="25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5">
      <c r="A87" s="1"/>
      <c r="B87" s="1"/>
      <c r="C87" s="1"/>
      <c r="D87" s="1"/>
      <c r="E87" s="253" t="s">
        <v>106</v>
      </c>
      <c r="F87" s="257">
        <f t="shared" si="11"/>
        <v>790939.75964558125</v>
      </c>
      <c r="G87" s="258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5">
      <c r="A88" s="1"/>
      <c r="B88" s="1"/>
      <c r="C88" s="1"/>
      <c r="D88" s="1"/>
      <c r="E88" s="253" t="s">
        <v>1211</v>
      </c>
      <c r="F88" s="257"/>
      <c r="G88" s="258">
        <f>+J62</f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5">
      <c r="A89" s="1"/>
      <c r="B89" s="1"/>
      <c r="C89" s="1"/>
      <c r="D89" s="1"/>
      <c r="E89" s="253" t="s">
        <v>1212</v>
      </c>
      <c r="F89" s="257"/>
      <c r="G89" s="258">
        <f t="shared" ref="G89:G97" si="12">+J63</f>
        <v>811396341.58280265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5">
      <c r="A90" s="1"/>
      <c r="B90" s="1"/>
      <c r="C90" s="1"/>
      <c r="D90" s="1"/>
      <c r="E90" s="253" t="s">
        <v>1213</v>
      </c>
      <c r="F90" s="257"/>
      <c r="G90" s="258">
        <f t="shared" si="12"/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5">
      <c r="A91" s="1"/>
      <c r="B91" s="1"/>
      <c r="C91" s="1"/>
      <c r="D91" s="1"/>
      <c r="E91" s="253" t="s">
        <v>1214</v>
      </c>
      <c r="F91" s="257"/>
      <c r="G91" s="258">
        <f t="shared" si="12"/>
        <v>85597885.650940999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5">
      <c r="A92" s="1"/>
      <c r="B92" s="1"/>
      <c r="C92" s="1"/>
      <c r="D92" s="1"/>
      <c r="E92" s="253" t="s">
        <v>1215</v>
      </c>
      <c r="F92" s="257"/>
      <c r="G92" s="258">
        <f t="shared" si="12"/>
        <v>145340374.20330378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5">
      <c r="A93" s="1"/>
      <c r="B93" s="1"/>
      <c r="C93" s="1"/>
      <c r="D93" s="1"/>
      <c r="E93" s="253" t="s">
        <v>1216</v>
      </c>
      <c r="F93" s="257"/>
      <c r="G93" s="258">
        <f t="shared" si="12"/>
        <v>35627875.101988219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5">
      <c r="A94" s="1"/>
      <c r="B94" s="1"/>
      <c r="C94" s="1"/>
      <c r="D94" s="1"/>
      <c r="E94" s="253" t="s">
        <v>1217</v>
      </c>
      <c r="F94" s="257"/>
      <c r="G94" s="258">
        <f t="shared" si="12"/>
        <v>3483767.956372356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5">
      <c r="A95" s="1"/>
      <c r="B95" s="1"/>
      <c r="C95" s="1"/>
      <c r="D95" s="1"/>
      <c r="E95" s="253" t="s">
        <v>1218</v>
      </c>
      <c r="F95" s="257"/>
      <c r="G95" s="258">
        <f t="shared" si="12"/>
        <v>301739493.61473835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5">
      <c r="A96" s="1"/>
      <c r="B96" s="1"/>
      <c r="C96" s="1"/>
      <c r="D96" s="1"/>
      <c r="E96" s="253" t="s">
        <v>1219</v>
      </c>
      <c r="F96" s="257"/>
      <c r="G96" s="258">
        <f t="shared" si="12"/>
        <v>1749825.342743512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5">
      <c r="A97" s="1"/>
      <c r="B97" s="1"/>
      <c r="C97" s="1"/>
      <c r="D97" s="1"/>
      <c r="E97" s="253" t="s">
        <v>1220</v>
      </c>
      <c r="F97" s="257"/>
      <c r="G97" s="258">
        <f t="shared" si="12"/>
        <v>790939.75964558125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5">
      <c r="A98" s="1"/>
      <c r="B98" s="1"/>
      <c r="C98" s="1"/>
      <c r="D98" s="1"/>
      <c r="E98" s="254" t="s">
        <v>1221</v>
      </c>
      <c r="F98" s="259"/>
      <c r="G98" s="260">
        <v>2157092275.9000001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5">
      <c r="A101" s="1"/>
      <c r="B101" s="1"/>
      <c r="C101" s="1"/>
      <c r="D101" s="1"/>
      <c r="E101" s="1"/>
      <c r="F101" s="49">
        <f>+SUM(F78:F98)</f>
        <v>3542818779.1077342</v>
      </c>
      <c r="G101" s="49">
        <f>+SUM(G78:G98)</f>
        <v>3542818779.1125355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5">
      <c r="A102" s="1"/>
      <c r="B102" s="1"/>
      <c r="C102" s="1"/>
      <c r="D102" s="1"/>
      <c r="E102" s="1"/>
      <c r="F102" s="1"/>
      <c r="G102" s="317">
        <f>+F101-G101</f>
        <v>-4.8012733459472656E-3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</sheetData>
  <mergeCells count="12">
    <mergeCell ref="B42:J42"/>
    <mergeCell ref="B43:B44"/>
    <mergeCell ref="C43:F43"/>
    <mergeCell ref="G43:J43"/>
    <mergeCell ref="B25:B26"/>
    <mergeCell ref="C25:F25"/>
    <mergeCell ref="G25:J25"/>
    <mergeCell ref="B5:J5"/>
    <mergeCell ref="B6:B7"/>
    <mergeCell ref="C6:F6"/>
    <mergeCell ref="G6:J6"/>
    <mergeCell ref="B24:J24"/>
  </mergeCells>
  <pageMargins left="0.75" right="0.75" top="1" bottom="1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C448-833F-4ECA-8B13-A484A86B365D}">
  <dimension ref="B3:J37"/>
  <sheetViews>
    <sheetView showGridLines="0" zoomScale="115" zoomScaleNormal="115" workbookViewId="0">
      <selection activeCell="D32" sqref="D22:D32"/>
    </sheetView>
  </sheetViews>
  <sheetFormatPr defaultRowHeight="12.5" x14ac:dyDescent="0.25"/>
  <cols>
    <col min="2" max="2" width="14.453125" customWidth="1"/>
    <col min="3" max="3" width="15.26953125" customWidth="1"/>
    <col min="4" max="4" width="16.54296875" customWidth="1"/>
    <col min="5" max="5" width="17.1796875" customWidth="1"/>
    <col min="6" max="6" width="15.26953125" customWidth="1"/>
    <col min="9" max="9" width="12.90625" hidden="1" customWidth="1"/>
    <col min="10" max="10" width="10.90625" hidden="1" customWidth="1"/>
  </cols>
  <sheetData>
    <row r="3" spans="2:10" ht="15.5" x14ac:dyDescent="0.35">
      <c r="B3" s="343" t="s">
        <v>1239</v>
      </c>
      <c r="C3" s="343"/>
      <c r="D3" s="343"/>
      <c r="E3" s="343"/>
      <c r="F3" s="343"/>
    </row>
    <row r="5" spans="2:10" ht="13" thickBot="1" x14ac:dyDescent="0.3"/>
    <row r="6" spans="2:10" s="261" customFormat="1" ht="13" x14ac:dyDescent="0.3">
      <c r="B6" s="262" t="s">
        <v>1234</v>
      </c>
      <c r="C6" s="263" t="s">
        <v>1235</v>
      </c>
      <c r="D6" s="263" t="s">
        <v>1236</v>
      </c>
      <c r="E6" s="263" t="s">
        <v>1237</v>
      </c>
      <c r="F6" s="264" t="s">
        <v>1238</v>
      </c>
      <c r="I6" s="262" t="s">
        <v>1234</v>
      </c>
      <c r="J6" s="265" t="s">
        <v>1236</v>
      </c>
    </row>
    <row r="7" spans="2:10" s="337" customFormat="1" ht="13" x14ac:dyDescent="0.3">
      <c r="B7" s="266" t="s">
        <v>1223</v>
      </c>
      <c r="C7" s="268">
        <v>3800000</v>
      </c>
      <c r="D7" s="335">
        <f>+J7</f>
        <v>2.0071493059672845</v>
      </c>
      <c r="E7" s="334">
        <f>+C7*D7</f>
        <v>7627167.3626756808</v>
      </c>
      <c r="F7" s="336">
        <f>+E7-C7</f>
        <v>3827167.3626756808</v>
      </c>
      <c r="I7" s="266" t="s">
        <v>1223</v>
      </c>
      <c r="J7" s="344">
        <v>2.0071493059672845</v>
      </c>
    </row>
    <row r="8" spans="2:10" s="337" customFormat="1" ht="13" x14ac:dyDescent="0.3">
      <c r="B8" s="333" t="s">
        <v>1222</v>
      </c>
      <c r="C8" s="334">
        <v>1800000</v>
      </c>
      <c r="D8" s="335">
        <f>+J8</f>
        <v>1.8763606706210167</v>
      </c>
      <c r="E8" s="334">
        <f>+C8*D8</f>
        <v>3377449.2071178299</v>
      </c>
      <c r="F8" s="336">
        <f>+E8-C8</f>
        <v>1577449.2071178299</v>
      </c>
      <c r="I8" s="333" t="s">
        <v>1222</v>
      </c>
      <c r="J8" s="338">
        <v>1.8763606706210167</v>
      </c>
    </row>
    <row r="9" spans="2:10" s="337" customFormat="1" ht="13" x14ac:dyDescent="0.3">
      <c r="B9" s="333" t="s">
        <v>1224</v>
      </c>
      <c r="C9" s="334">
        <v>2500000</v>
      </c>
      <c r="D9" s="335">
        <f t="shared" ref="D9:D17" si="0">+J9</f>
        <v>1.767391778995637</v>
      </c>
      <c r="E9" s="334">
        <f t="shared" ref="E9:E17" si="1">+C9*D9</f>
        <v>4418479.4474890931</v>
      </c>
      <c r="F9" s="336">
        <f t="shared" ref="F9:F17" si="2">+E9-C9</f>
        <v>1918479.4474890931</v>
      </c>
      <c r="I9" s="333" t="s">
        <v>1224</v>
      </c>
      <c r="J9" s="338">
        <v>1.767391778995637</v>
      </c>
    </row>
    <row r="10" spans="2:10" s="337" customFormat="1" ht="13" x14ac:dyDescent="0.3">
      <c r="B10" s="333" t="s">
        <v>1225</v>
      </c>
      <c r="C10" s="334">
        <v>-4500000</v>
      </c>
      <c r="D10" s="335">
        <f t="shared" si="0"/>
        <v>1.661904859114266</v>
      </c>
      <c r="E10" s="334">
        <f t="shared" si="1"/>
        <v>-7478571.8660141965</v>
      </c>
      <c r="F10" s="336">
        <f t="shared" si="2"/>
        <v>-2978571.8660141965</v>
      </c>
      <c r="I10" s="333" t="s">
        <v>1225</v>
      </c>
      <c r="J10" s="338">
        <v>1.661904859114266</v>
      </c>
    </row>
    <row r="11" spans="2:10" s="337" customFormat="1" ht="13" x14ac:dyDescent="0.3">
      <c r="B11" s="333" t="s">
        <v>1226</v>
      </c>
      <c r="C11" s="334">
        <v>325000</v>
      </c>
      <c r="D11" s="335">
        <f t="shared" si="0"/>
        <v>1.5840315388416355</v>
      </c>
      <c r="E11" s="334">
        <f t="shared" si="1"/>
        <v>514810.25012353156</v>
      </c>
      <c r="F11" s="336">
        <f t="shared" si="2"/>
        <v>189810.25012353156</v>
      </c>
      <c r="I11" s="333" t="s">
        <v>1226</v>
      </c>
      <c r="J11" s="338">
        <v>1.5840315388416355</v>
      </c>
    </row>
    <row r="12" spans="2:10" s="337" customFormat="1" ht="13" x14ac:dyDescent="0.3">
      <c r="B12" s="333" t="s">
        <v>1227</v>
      </c>
      <c r="C12" s="334">
        <v>5600000</v>
      </c>
      <c r="D12" s="335">
        <f t="shared" si="0"/>
        <v>1.5068132691396652</v>
      </c>
      <c r="E12" s="334">
        <f t="shared" si="1"/>
        <v>8438154.3071821257</v>
      </c>
      <c r="F12" s="336">
        <f t="shared" si="2"/>
        <v>2838154.3071821257</v>
      </c>
      <c r="I12" s="333" t="s">
        <v>1227</v>
      </c>
      <c r="J12" s="338">
        <v>1.5068132691396652</v>
      </c>
    </row>
    <row r="13" spans="2:10" s="337" customFormat="1" ht="13" x14ac:dyDescent="0.3">
      <c r="B13" s="333" t="s">
        <v>1228</v>
      </c>
      <c r="C13" s="334">
        <v>6500000</v>
      </c>
      <c r="D13" s="335">
        <f t="shared" si="0"/>
        <v>1.4211482494706889</v>
      </c>
      <c r="E13" s="334">
        <f t="shared" si="1"/>
        <v>9237463.6215594783</v>
      </c>
      <c r="F13" s="336">
        <f t="shared" si="2"/>
        <v>2737463.6215594783</v>
      </c>
      <c r="I13" s="333" t="s">
        <v>1228</v>
      </c>
      <c r="J13" s="338">
        <v>1.4211482494706889</v>
      </c>
    </row>
    <row r="14" spans="2:10" s="337" customFormat="1" ht="13" x14ac:dyDescent="0.3">
      <c r="B14" s="333" t="s">
        <v>1229</v>
      </c>
      <c r="C14" s="334">
        <v>9100000</v>
      </c>
      <c r="D14" s="335">
        <f t="shared" si="0"/>
        <v>1.3328131062608037</v>
      </c>
      <c r="E14" s="334">
        <f t="shared" si="1"/>
        <v>12128599.266973315</v>
      </c>
      <c r="F14" s="336">
        <f t="shared" si="2"/>
        <v>3028599.2669733148</v>
      </c>
      <c r="I14" s="333" t="s">
        <v>1229</v>
      </c>
      <c r="J14" s="338">
        <v>1.3328131062608037</v>
      </c>
    </row>
    <row r="15" spans="2:10" s="337" customFormat="1" ht="13" x14ac:dyDescent="0.3">
      <c r="B15" s="333" t="s">
        <v>1230</v>
      </c>
      <c r="C15" s="334">
        <v>5800000</v>
      </c>
      <c r="D15" s="335">
        <f t="shared" si="0"/>
        <v>1.2378083467658818</v>
      </c>
      <c r="E15" s="334">
        <f t="shared" si="1"/>
        <v>7179288.4112421144</v>
      </c>
      <c r="F15" s="336">
        <f t="shared" si="2"/>
        <v>1379288.4112421144</v>
      </c>
      <c r="I15" s="333" t="s">
        <v>1230</v>
      </c>
      <c r="J15" s="338">
        <v>1.2378083467658818</v>
      </c>
    </row>
    <row r="16" spans="2:10" s="337" customFormat="1" ht="13" x14ac:dyDescent="0.3">
      <c r="B16" s="333" t="s">
        <v>1231</v>
      </c>
      <c r="C16" s="334">
        <v>-950000</v>
      </c>
      <c r="D16" s="335">
        <f t="shared" si="0"/>
        <v>1.1418612841565075</v>
      </c>
      <c r="E16" s="334">
        <f t="shared" si="1"/>
        <v>-1084768.219948682</v>
      </c>
      <c r="F16" s="336">
        <f t="shared" si="2"/>
        <v>-134768.219948682</v>
      </c>
      <c r="I16" s="333" t="s">
        <v>1231</v>
      </c>
      <c r="J16" s="338">
        <v>1.1418612841565075</v>
      </c>
    </row>
    <row r="17" spans="2:10" s="337" customFormat="1" ht="13" x14ac:dyDescent="0.3">
      <c r="B17" s="333" t="s">
        <v>1232</v>
      </c>
      <c r="C17" s="334">
        <v>5400000</v>
      </c>
      <c r="D17" s="335">
        <f t="shared" si="0"/>
        <v>1.0595083198050061</v>
      </c>
      <c r="E17" s="334">
        <f t="shared" si="1"/>
        <v>5721344.926947033</v>
      </c>
      <c r="F17" s="336">
        <f t="shared" si="2"/>
        <v>321344.92694703303</v>
      </c>
      <c r="I17" s="333" t="s">
        <v>1232</v>
      </c>
      <c r="J17" s="338">
        <v>1.0595083198050061</v>
      </c>
    </row>
    <row r="18" spans="2:10" s="337" customFormat="1" ht="13.5" thickBot="1" x14ac:dyDescent="0.35">
      <c r="B18" s="267" t="s">
        <v>1233</v>
      </c>
      <c r="C18" s="345">
        <v>3200000</v>
      </c>
      <c r="D18" s="341">
        <f>+J18</f>
        <v>1</v>
      </c>
      <c r="E18" s="340">
        <f>+C18*D18</f>
        <v>3200000</v>
      </c>
      <c r="F18" s="347">
        <f>+E18-C18</f>
        <v>0</v>
      </c>
      <c r="I18" s="339" t="s">
        <v>1233</v>
      </c>
      <c r="J18" s="342">
        <v>1</v>
      </c>
    </row>
    <row r="19" spans="2:10" x14ac:dyDescent="0.25">
      <c r="C19" s="269">
        <f>+SUM(C7:C18)</f>
        <v>38575000</v>
      </c>
      <c r="E19" s="269">
        <f>+SUM(E7:E18)</f>
        <v>53279416.715347327</v>
      </c>
    </row>
    <row r="20" spans="2:10" x14ac:dyDescent="0.25">
      <c r="E20" s="346">
        <f>+E19-C19</f>
        <v>14704416.715347327</v>
      </c>
    </row>
    <row r="21" spans="2:10" x14ac:dyDescent="0.25">
      <c r="E21" s="273"/>
      <c r="F21" s="273"/>
      <c r="G21" s="273"/>
    </row>
    <row r="22" spans="2:10" x14ac:dyDescent="0.25">
      <c r="D22" s="270" t="s">
        <v>1240</v>
      </c>
      <c r="E22" s="274"/>
      <c r="F22" s="275">
        <f>+F7</f>
        <v>3827167.3626756808</v>
      </c>
      <c r="G22" s="276" t="s">
        <v>1253</v>
      </c>
    </row>
    <row r="23" spans="2:10" x14ac:dyDescent="0.25">
      <c r="D23" s="271" t="s">
        <v>1240</v>
      </c>
      <c r="E23" s="277"/>
      <c r="F23" s="278">
        <f>+F8</f>
        <v>1577449.2071178299</v>
      </c>
      <c r="G23" s="276" t="s">
        <v>1241</v>
      </c>
    </row>
    <row r="24" spans="2:10" x14ac:dyDescent="0.25">
      <c r="D24" s="271" t="s">
        <v>1240</v>
      </c>
      <c r="E24" s="277"/>
      <c r="F24" s="278">
        <f>+F9</f>
        <v>1918479.4474890931</v>
      </c>
      <c r="G24" s="276" t="s">
        <v>1242</v>
      </c>
    </row>
    <row r="25" spans="2:10" x14ac:dyDescent="0.25">
      <c r="D25" s="271" t="s">
        <v>1251</v>
      </c>
      <c r="E25" s="277">
        <f>-F10</f>
        <v>2978571.8660141965</v>
      </c>
      <c r="F25" s="278"/>
      <c r="G25" s="276" t="s">
        <v>1243</v>
      </c>
    </row>
    <row r="26" spans="2:10" x14ac:dyDescent="0.25">
      <c r="D26" s="271" t="s">
        <v>1240</v>
      </c>
      <c r="E26" s="277"/>
      <c r="F26" s="278">
        <f>+F11</f>
        <v>189810.25012353156</v>
      </c>
      <c r="G26" s="276" t="s">
        <v>1244</v>
      </c>
    </row>
    <row r="27" spans="2:10" x14ac:dyDescent="0.25">
      <c r="D27" s="271" t="s">
        <v>1240</v>
      </c>
      <c r="E27" s="277"/>
      <c r="F27" s="278">
        <f>+F12</f>
        <v>2838154.3071821257</v>
      </c>
      <c r="G27" s="276" t="s">
        <v>1245</v>
      </c>
    </row>
    <row r="28" spans="2:10" x14ac:dyDescent="0.25">
      <c r="D28" s="271" t="s">
        <v>1240</v>
      </c>
      <c r="E28" s="277"/>
      <c r="F28" s="278">
        <f>+F13</f>
        <v>2737463.6215594783</v>
      </c>
      <c r="G28" s="276" t="s">
        <v>1246</v>
      </c>
    </row>
    <row r="29" spans="2:10" x14ac:dyDescent="0.25">
      <c r="D29" s="271" t="s">
        <v>1240</v>
      </c>
      <c r="E29" s="277"/>
      <c r="F29" s="278">
        <f>+F14</f>
        <v>3028599.2669733148</v>
      </c>
      <c r="G29" s="276" t="s">
        <v>1247</v>
      </c>
    </row>
    <row r="30" spans="2:10" x14ac:dyDescent="0.25">
      <c r="D30" s="271" t="s">
        <v>1240</v>
      </c>
      <c r="E30" s="277"/>
      <c r="F30" s="278">
        <f>+F15</f>
        <v>1379288.4112421144</v>
      </c>
      <c r="G30" s="276" t="s">
        <v>1248</v>
      </c>
    </row>
    <row r="31" spans="2:10" x14ac:dyDescent="0.25">
      <c r="D31" s="271" t="str">
        <f>+D25</f>
        <v>Resultado negativo</v>
      </c>
      <c r="E31" s="277">
        <f>-F16</f>
        <v>134768.219948682</v>
      </c>
      <c r="F31" s="278"/>
      <c r="G31" s="276" t="s">
        <v>1249</v>
      </c>
    </row>
    <row r="32" spans="2:10" x14ac:dyDescent="0.25">
      <c r="D32" s="271" t="str">
        <f>+D30</f>
        <v>Resultado positivo</v>
      </c>
      <c r="E32" s="277"/>
      <c r="F32" s="278">
        <f>+F17</f>
        <v>321344.92694703303</v>
      </c>
      <c r="G32" s="276" t="s">
        <v>1250</v>
      </c>
    </row>
    <row r="33" spans="4:7" x14ac:dyDescent="0.25">
      <c r="D33" s="272" t="s">
        <v>1221</v>
      </c>
      <c r="E33" s="279">
        <v>14704416.720000001</v>
      </c>
      <c r="F33" s="280"/>
      <c r="G33" s="276"/>
    </row>
    <row r="34" spans="4:7" x14ac:dyDescent="0.25">
      <c r="E34" s="273"/>
      <c r="F34" s="273"/>
      <c r="G34" s="276"/>
    </row>
    <row r="35" spans="4:7" hidden="1" x14ac:dyDescent="0.25">
      <c r="E35" s="269">
        <f>+SUM(E22:E33)</f>
        <v>17817756.805962879</v>
      </c>
      <c r="F35" s="269">
        <f>+SUM(F22:F33)</f>
        <v>17817756.801310204</v>
      </c>
      <c r="G35" s="7"/>
    </row>
    <row r="36" spans="4:7" hidden="1" x14ac:dyDescent="0.25">
      <c r="F36" s="346">
        <f>+F35-E35</f>
        <v>-4.6526752412319183E-3</v>
      </c>
      <c r="G36" s="7"/>
    </row>
    <row r="37" spans="4:7" x14ac:dyDescent="0.25">
      <c r="G37" s="7"/>
    </row>
  </sheetData>
  <mergeCells count="1">
    <mergeCell ref="B3:F3"/>
  </mergeCells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Coeficientes</vt:lpstr>
      <vt:lpstr>ssyss 23</vt:lpstr>
      <vt:lpstr>ESP 2023</vt:lpstr>
      <vt:lpstr>Apertura BS</vt:lpstr>
      <vt:lpstr>EFE 2023</vt:lpstr>
      <vt:lpstr>EERR 2023</vt:lpstr>
      <vt:lpstr>PN 2023</vt:lpstr>
      <vt:lpstr>Bienes de uso Anexo A</vt:lpstr>
      <vt:lpstr>Anticuación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Lis</dc:creator>
  <cp:lastModifiedBy>Nadia Barruffaldi</cp:lastModifiedBy>
  <cp:lastPrinted>2023-09-28T20:10:22Z</cp:lastPrinted>
  <dcterms:created xsi:type="dcterms:W3CDTF">2020-05-13T01:52:08Z</dcterms:created>
  <dcterms:modified xsi:type="dcterms:W3CDTF">2024-01-27T18:37:20Z</dcterms:modified>
</cp:coreProperties>
</file>