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/>
  </bookViews>
  <sheets>
    <sheet name="Hoja2" sheetId="2" r:id="rId1"/>
    <sheet name="xxx (2)" sheetId="3" r:id="rId2"/>
  </sheets>
  <calcPr calcId="144525"/>
</workbook>
</file>

<file path=xl/calcChain.xml><?xml version="1.0" encoding="utf-8"?>
<calcChain xmlns="http://schemas.openxmlformats.org/spreadsheetml/2006/main">
  <c r="B17" i="2" l="1"/>
  <c r="B13" i="2" l="1"/>
  <c r="F18" i="3" l="1"/>
  <c r="F20" i="2"/>
  <c r="B15" i="2" s="1"/>
  <c r="B16" i="2"/>
  <c r="F21" i="3"/>
  <c r="F22" i="3" s="1"/>
  <c r="C33" i="2"/>
  <c r="C35" i="2" s="1"/>
  <c r="C29" i="2"/>
  <c r="C34" i="2" s="1"/>
  <c r="C36" i="2" s="1"/>
  <c r="D13" i="3"/>
  <c r="C26" i="2"/>
  <c r="F23" i="3" s="1"/>
  <c r="F19" i="2"/>
  <c r="C28" i="3" l="1"/>
  <c r="H25" i="3" s="1"/>
  <c r="F19" i="3"/>
  <c r="F20" i="3" s="1"/>
  <c r="B6" i="2"/>
  <c r="F18" i="2"/>
  <c r="F16" i="2"/>
  <c r="H26" i="3" l="1"/>
  <c r="H24" i="3"/>
  <c r="G28" i="3" l="1"/>
  <c r="E28" i="3"/>
  <c r="G30" i="3" s="1"/>
</calcChain>
</file>

<file path=xl/sharedStrings.xml><?xml version="1.0" encoding="utf-8"?>
<sst xmlns="http://schemas.openxmlformats.org/spreadsheetml/2006/main" count="89" uniqueCount="85">
  <si>
    <t>APELLIDO Y NOMBRE</t>
  </si>
  <si>
    <t>CUIL</t>
  </si>
  <si>
    <t>LEGAJO</t>
  </si>
  <si>
    <t>Seccion</t>
  </si>
  <si>
    <t>Fecha de ingreso</t>
  </si>
  <si>
    <t>Remuneracion Asignada</t>
  </si>
  <si>
    <t>RECIBO Nº</t>
  </si>
  <si>
    <t>Capital Federal</t>
  </si>
  <si>
    <t>Categoria</t>
  </si>
  <si>
    <t>Calificacion Profesional</t>
  </si>
  <si>
    <r>
      <t xml:space="preserve">Contratacion: </t>
    </r>
    <r>
      <rPr>
        <sz val="11"/>
        <rFont val="Century Gothic"/>
        <family val="2"/>
      </rPr>
      <t>A tiempo completo indeterminado</t>
    </r>
  </si>
  <si>
    <t>Concepto</t>
  </si>
  <si>
    <t>Remuneraciones
 sujetas a retencion</t>
  </si>
  <si>
    <t>Remuneraciones
exentas</t>
  </si>
  <si>
    <t>Descuentos</t>
  </si>
  <si>
    <t>Sueldo Basico</t>
  </si>
  <si>
    <t>Jubilacion</t>
  </si>
  <si>
    <t>Ley 19032</t>
  </si>
  <si>
    <t>Ley 23660 obra social</t>
  </si>
  <si>
    <t>Redondeo</t>
  </si>
  <si>
    <t>LUGAR Y FECHA DE PAGO</t>
  </si>
  <si>
    <t>FORMA DE PAGO</t>
  </si>
  <si>
    <t xml:space="preserve">TOTAL NETO </t>
  </si>
  <si>
    <t>SON PESOS:</t>
  </si>
  <si>
    <t>ART. 12 LEY 17250</t>
  </si>
  <si>
    <t>BANCO: Nacion</t>
  </si>
  <si>
    <t>Firma del empleador</t>
  </si>
  <si>
    <t xml:space="preserve"> </t>
  </si>
  <si>
    <t>DATOS PARA LOS CALCULOS</t>
  </si>
  <si>
    <t>Ultimos 12 sueldos</t>
  </si>
  <si>
    <t>Dias Trabajados en el Año</t>
  </si>
  <si>
    <t>Sueldo</t>
  </si>
  <si>
    <t>ACUERDOS</t>
  </si>
  <si>
    <t>Fecha desde</t>
  </si>
  <si>
    <t>Fecha hasta</t>
  </si>
  <si>
    <t>Dias no Trabajados</t>
  </si>
  <si>
    <t>Datos p/ SAC Proporcional</t>
  </si>
  <si>
    <t>Fecha ultimo SAC pagado</t>
  </si>
  <si>
    <t>Dias trabajados en el semestre</t>
  </si>
  <si>
    <t>Sueldo Base/360*cant.dias trab.</t>
  </si>
  <si>
    <t>SAC prop.</t>
  </si>
  <si>
    <t>Vacaciones No Gozadas</t>
  </si>
  <si>
    <t>Sueldo Base</t>
  </si>
  <si>
    <t>1 dia cada 30  dias trabaj.</t>
  </si>
  <si>
    <t>&gt; SUELDO</t>
  </si>
  <si>
    <t>Días trab./365*dias de vac s/antg</t>
  </si>
  <si>
    <t>Base Sac</t>
  </si>
  <si>
    <t>Promedio 6</t>
  </si>
  <si>
    <t>Promedio 12</t>
  </si>
  <si>
    <t>Base Vacac</t>
  </si>
  <si>
    <t>Dias no trabajados</t>
  </si>
  <si>
    <t>SAC proporcional</t>
  </si>
  <si>
    <t>Vacaciones no gozadas</t>
  </si>
  <si>
    <t>MONTENEGRO ALBERTO</t>
  </si>
  <si>
    <t>GERENTE GENERAL</t>
  </si>
  <si>
    <t>JERARQUICO</t>
  </si>
  <si>
    <t>Cuenta Bancaria</t>
  </si>
  <si>
    <t>Los haberes se depositaran en la cuenta Nº 006-358621/0 del Banco Santander Rio</t>
  </si>
  <si>
    <t>SAC s/vac no gozadas</t>
  </si>
  <si>
    <t>TREINTA Y SIETE MIL SEISCIENTOS</t>
  </si>
  <si>
    <t>xxx SA</t>
  </si>
  <si>
    <t>Av. xxx Nº 1986 Piso 1º  Capital Federal</t>
  </si>
  <si>
    <t>CUIT: 30-00000000-0</t>
  </si>
  <si>
    <t>20-99999999-9</t>
  </si>
  <si>
    <t>Integracion mes de despido</t>
  </si>
  <si>
    <t>SAC s/Integracion mes de despido</t>
  </si>
  <si>
    <t>Indemnizacion Sustitutiva de Preaviso</t>
  </si>
  <si>
    <t>SAC s/ISP</t>
  </si>
  <si>
    <t>Indemnizacion por despido</t>
  </si>
  <si>
    <t>Antigüedad</t>
  </si>
  <si>
    <t>Sueldos</t>
  </si>
  <si>
    <t>IRA</t>
  </si>
  <si>
    <r>
      <t xml:space="preserve">Periodo de pago: </t>
    </r>
    <r>
      <rPr>
        <sz val="11"/>
        <rFont val="Century Gothic"/>
        <family val="2"/>
      </rPr>
      <t>Liquidacion Final Noviembre 2016</t>
    </r>
  </si>
  <si>
    <t>Cap Fed 28/11/2016</t>
  </si>
  <si>
    <t>MES: Octubre 2016</t>
  </si>
  <si>
    <t>FECHA DEPOSITO: 12/11/2016</t>
  </si>
  <si>
    <t>Horas extras al 50%</t>
  </si>
  <si>
    <t>Horas extras al 100%</t>
  </si>
  <si>
    <t>Año 2016</t>
  </si>
  <si>
    <t>Valor hora</t>
  </si>
  <si>
    <t>20000/200</t>
  </si>
  <si>
    <t>Valor hs extra al 50%</t>
  </si>
  <si>
    <t>Valor hs extra al 100%</t>
  </si>
  <si>
    <t>Hs. Extras al 100%</t>
  </si>
  <si>
    <t>Hs. Extras al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</si>
</sst>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(* #,##0.00_);_(* \(#,##0.00\);_(* &quot;-&quot;??_);_(@_)"/>
  </numFmts>
  <fonts count="16" x14ac:knownFonts="1">
    <font>
      <sz val="10"/>
      <name val="Arial"/>
    </font>
    <font>
      <b/>
      <sz val="12"/>
      <name val="Century Gothic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0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0" xfId="0" applyFont="1" applyBorder="1"/>
    <xf numFmtId="0" fontId="0" fillId="0" borderId="7" xfId="0" applyBorder="1"/>
    <xf numFmtId="4" fontId="10" fillId="0" borderId="7" xfId="0" applyNumberFormat="1" applyFont="1" applyBorder="1"/>
    <xf numFmtId="4" fontId="0" fillId="0" borderId="7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0" fillId="0" borderId="6" xfId="0" applyFont="1" applyBorder="1"/>
    <xf numFmtId="17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17" fontId="11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center"/>
    </xf>
    <xf numFmtId="0" fontId="0" fillId="0" borderId="10" xfId="0" applyFill="1" applyBorder="1"/>
    <xf numFmtId="17" fontId="11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8" xfId="0" applyFont="1" applyBorder="1"/>
    <xf numFmtId="0" fontId="0" fillId="0" borderId="11" xfId="0" applyFill="1" applyBorder="1"/>
    <xf numFmtId="0" fontId="9" fillId="0" borderId="11" xfId="0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/>
    <xf numFmtId="0" fontId="9" fillId="0" borderId="10" xfId="0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7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6" xfId="0" applyFont="1" applyBorder="1"/>
    <xf numFmtId="0" fontId="11" fillId="0" borderId="7" xfId="0" applyFont="1" applyBorder="1"/>
    <xf numFmtId="165" fontId="12" fillId="0" borderId="0" xfId="0" applyNumberFormat="1" applyFont="1" applyFill="1" applyBorder="1"/>
    <xf numFmtId="0" fontId="13" fillId="0" borderId="6" xfId="0" applyFont="1" applyBorder="1" applyAlignment="1"/>
    <xf numFmtId="0" fontId="13" fillId="0" borderId="7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2" fillId="0" borderId="11" xfId="0" applyNumberFormat="1" applyFont="1" applyFill="1" applyBorder="1"/>
    <xf numFmtId="0" fontId="8" fillId="0" borderId="0" xfId="0" applyFont="1"/>
    <xf numFmtId="0" fontId="11" fillId="0" borderId="0" xfId="0" applyFont="1"/>
    <xf numFmtId="0" fontId="7" fillId="0" borderId="0" xfId="0" applyFont="1"/>
    <xf numFmtId="165" fontId="12" fillId="0" borderId="0" xfId="0" applyNumberFormat="1" applyFont="1" applyBorder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/>
    <xf numFmtId="4" fontId="5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7" fontId="11" fillId="2" borderId="14" xfId="0" applyNumberFormat="1" applyFont="1" applyFill="1" applyBorder="1" applyAlignment="1">
      <alignment horizontal="right"/>
    </xf>
    <xf numFmtId="165" fontId="12" fillId="3" borderId="15" xfId="0" applyNumberFormat="1" applyFont="1" applyFill="1" applyBorder="1" applyAlignment="1">
      <alignment horizontal="center"/>
    </xf>
    <xf numFmtId="165" fontId="12" fillId="3" borderId="16" xfId="0" applyNumberFormat="1" applyFont="1" applyFill="1" applyBorder="1"/>
    <xf numFmtId="0" fontId="11" fillId="0" borderId="0" xfId="0" applyNumberFormat="1" applyFont="1" applyAlignment="1">
      <alignment horizontal="center"/>
    </xf>
    <xf numFmtId="0" fontId="9" fillId="4" borderId="0" xfId="0" applyNumberFormat="1" applyFont="1" applyFill="1" applyAlignment="1">
      <alignment horizontal="center"/>
    </xf>
    <xf numFmtId="165" fontId="12" fillId="0" borderId="15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9" fillId="0" borderId="17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0" fontId="11" fillId="5" borderId="0" xfId="0" applyFont="1" applyFill="1"/>
    <xf numFmtId="0" fontId="9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0" fillId="0" borderId="0" xfId="0" applyFont="1"/>
    <xf numFmtId="4" fontId="6" fillId="0" borderId="4" xfId="0" applyNumberFormat="1" applyFont="1" applyBorder="1"/>
    <xf numFmtId="4" fontId="5" fillId="0" borderId="5" xfId="0" applyNumberFormat="1" applyFont="1" applyBorder="1"/>
    <xf numFmtId="4" fontId="5" fillId="0" borderId="4" xfId="0" applyNumberFormat="1" applyFont="1" applyBorder="1"/>
    <xf numFmtId="4" fontId="0" fillId="0" borderId="5" xfId="0" applyNumberFormat="1" applyBorder="1"/>
    <xf numFmtId="4" fontId="6" fillId="0" borderId="10" xfId="0" applyNumberFormat="1" applyFont="1" applyBorder="1" applyAlignment="1">
      <alignment horizontal="right"/>
    </xf>
    <xf numFmtId="4" fontId="0" fillId="0" borderId="6" xfId="0" applyNumberFormat="1" applyBorder="1"/>
    <xf numFmtId="4" fontId="6" fillId="0" borderId="0" xfId="0" applyNumberFormat="1" applyFont="1" applyBorder="1" applyAlignment="1">
      <alignment horizontal="right"/>
    </xf>
    <xf numFmtId="4" fontId="7" fillId="0" borderId="6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1" fillId="0" borderId="6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8" xfId="0" applyNumberFormat="1" applyBorder="1"/>
    <xf numFmtId="4" fontId="0" fillId="0" borderId="9" xfId="0" applyNumberFormat="1" applyBorder="1"/>
    <xf numFmtId="4" fontId="11" fillId="0" borderId="8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center"/>
    </xf>
    <xf numFmtId="4" fontId="0" fillId="0" borderId="11" xfId="0" applyNumberFormat="1" applyBorder="1"/>
    <xf numFmtId="164" fontId="0" fillId="0" borderId="0" xfId="0" applyNumberFormat="1"/>
    <xf numFmtId="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6" workbookViewId="0">
      <selection activeCell="A14" sqref="A14:B17"/>
    </sheetView>
  </sheetViews>
  <sheetFormatPr baseColWidth="10" defaultRowHeight="12.75" x14ac:dyDescent="0.2"/>
  <cols>
    <col min="1" max="1" width="27.7109375" bestFit="1" customWidth="1"/>
  </cols>
  <sheetData>
    <row r="2" spans="1:7" ht="14.25" x14ac:dyDescent="0.3">
      <c r="A2" s="60" t="s">
        <v>28</v>
      </c>
      <c r="B2" s="69"/>
      <c r="E2" s="62"/>
      <c r="F2" s="60" t="s">
        <v>29</v>
      </c>
      <c r="G2" s="62"/>
    </row>
    <row r="3" spans="1:7" ht="14.25" x14ac:dyDescent="0.3">
      <c r="A3" s="60" t="s">
        <v>30</v>
      </c>
      <c r="B3" s="69"/>
      <c r="E3" s="62"/>
      <c r="F3" s="70" t="s">
        <v>31</v>
      </c>
      <c r="G3" s="70" t="s">
        <v>32</v>
      </c>
    </row>
    <row r="4" spans="1:7" ht="14.25" x14ac:dyDescent="0.3">
      <c r="A4" s="61" t="s">
        <v>33</v>
      </c>
      <c r="B4" s="71">
        <v>42370</v>
      </c>
      <c r="E4" s="72">
        <v>42339</v>
      </c>
      <c r="F4" s="73"/>
      <c r="G4" s="74"/>
    </row>
    <row r="5" spans="1:7" ht="14.25" x14ac:dyDescent="0.3">
      <c r="A5" s="61" t="s">
        <v>34</v>
      </c>
      <c r="B5" s="71">
        <v>42702</v>
      </c>
      <c r="E5" s="72">
        <v>42370</v>
      </c>
      <c r="F5" s="73"/>
      <c r="G5" s="74"/>
    </row>
    <row r="6" spans="1:7" ht="14.25" x14ac:dyDescent="0.3">
      <c r="A6" s="61" t="s">
        <v>30</v>
      </c>
      <c r="B6" s="75">
        <f>+B5-B4+1</f>
        <v>333</v>
      </c>
      <c r="E6" s="72">
        <v>42401</v>
      </c>
      <c r="F6" s="77">
        <v>20000</v>
      </c>
      <c r="G6" s="74"/>
    </row>
    <row r="7" spans="1:7" ht="14.25" x14ac:dyDescent="0.3">
      <c r="A7" s="61" t="s">
        <v>35</v>
      </c>
      <c r="B7" s="76">
        <v>27</v>
      </c>
      <c r="E7" s="72">
        <v>42430</v>
      </c>
      <c r="F7" s="77">
        <v>20000</v>
      </c>
      <c r="G7" s="78"/>
    </row>
    <row r="8" spans="1:7" ht="14.25" x14ac:dyDescent="0.3">
      <c r="A8" s="61"/>
      <c r="B8" s="69"/>
      <c r="E8" s="72">
        <v>42461</v>
      </c>
      <c r="F8" s="77">
        <v>20000</v>
      </c>
      <c r="G8" s="78"/>
    </row>
    <row r="9" spans="1:7" ht="14.25" x14ac:dyDescent="0.3">
      <c r="A9" s="60" t="s">
        <v>36</v>
      </c>
      <c r="B9" s="69"/>
      <c r="E9" s="72">
        <v>42491</v>
      </c>
      <c r="F9" s="77">
        <v>20000</v>
      </c>
      <c r="G9" s="78"/>
    </row>
    <row r="10" spans="1:7" ht="14.25" x14ac:dyDescent="0.3">
      <c r="A10" s="61" t="s">
        <v>37</v>
      </c>
      <c r="B10" s="71">
        <v>42551</v>
      </c>
      <c r="E10" s="72">
        <v>42522</v>
      </c>
      <c r="F10" s="77">
        <v>20000</v>
      </c>
      <c r="G10" s="78"/>
    </row>
    <row r="11" spans="1:7" ht="14.25" x14ac:dyDescent="0.3">
      <c r="A11" s="61" t="s">
        <v>38</v>
      </c>
      <c r="B11" s="75">
        <v>151</v>
      </c>
      <c r="E11" s="72">
        <v>42552</v>
      </c>
      <c r="F11" s="77">
        <v>20000</v>
      </c>
      <c r="G11" s="78"/>
    </row>
    <row r="12" spans="1:7" ht="14.25" x14ac:dyDescent="0.3">
      <c r="A12" s="61" t="s">
        <v>39</v>
      </c>
      <c r="B12" s="79"/>
      <c r="E12" s="72">
        <v>42583</v>
      </c>
      <c r="F12" s="77">
        <v>20000</v>
      </c>
      <c r="G12" s="78"/>
    </row>
    <row r="13" spans="1:7" ht="14.25" x14ac:dyDescent="0.3">
      <c r="A13" s="61" t="s">
        <v>40</v>
      </c>
      <c r="B13" s="80">
        <f>((F17/2)/184)*B11</f>
        <v>10258.152173913044</v>
      </c>
      <c r="E13" s="72">
        <v>42614</v>
      </c>
      <c r="F13" s="77">
        <v>25000</v>
      </c>
      <c r="G13" s="78"/>
    </row>
    <row r="14" spans="1:7" ht="14.25" x14ac:dyDescent="0.3">
      <c r="A14" s="60" t="s">
        <v>41</v>
      </c>
      <c r="B14" s="81" t="s">
        <v>78</v>
      </c>
      <c r="E14" s="72">
        <v>42644</v>
      </c>
      <c r="F14" s="77">
        <v>20000</v>
      </c>
      <c r="G14" s="78"/>
    </row>
    <row r="15" spans="1:7" ht="14.25" x14ac:dyDescent="0.3">
      <c r="A15" s="61" t="s">
        <v>42</v>
      </c>
      <c r="B15" s="79">
        <f>+F20</f>
        <v>20000</v>
      </c>
      <c r="E15" s="72">
        <v>42675</v>
      </c>
      <c r="F15" s="77">
        <v>21166.67</v>
      </c>
      <c r="G15" s="78"/>
    </row>
    <row r="16" spans="1:7" ht="14.25" x14ac:dyDescent="0.3">
      <c r="A16" s="61" t="s">
        <v>43</v>
      </c>
      <c r="B16" s="82">
        <f>+C17/365*B6</f>
        <v>25.545205479452058</v>
      </c>
      <c r="E16" s="83" t="s">
        <v>44</v>
      </c>
      <c r="F16" s="84">
        <f>MAX(F4:F15)</f>
        <v>25000</v>
      </c>
      <c r="G16" s="62"/>
    </row>
    <row r="17" spans="1:7" ht="14.25" x14ac:dyDescent="0.3">
      <c r="A17" s="61" t="s">
        <v>45</v>
      </c>
      <c r="B17" s="82">
        <f>(B15/25)*B16</f>
        <v>20436.164383561645</v>
      </c>
      <c r="C17" s="85">
        <v>28</v>
      </c>
      <c r="E17" s="86" t="s">
        <v>46</v>
      </c>
      <c r="F17" s="87">
        <v>25000</v>
      </c>
      <c r="G17" s="62"/>
    </row>
    <row r="18" spans="1:7" ht="14.25" x14ac:dyDescent="0.3">
      <c r="E18" s="86" t="s">
        <v>47</v>
      </c>
      <c r="F18" s="87">
        <f>(SUM(F7:F13))/7</f>
        <v>20714.285714285714</v>
      </c>
      <c r="G18" s="62"/>
    </row>
    <row r="19" spans="1:7" ht="14.25" x14ac:dyDescent="0.3">
      <c r="E19" s="86" t="s">
        <v>48</v>
      </c>
      <c r="F19" s="87">
        <f>SUM(F4:F15)/9</f>
        <v>22907.407777777775</v>
      </c>
      <c r="G19" s="62"/>
    </row>
    <row r="20" spans="1:7" ht="14.25" x14ac:dyDescent="0.3">
      <c r="A20" s="61"/>
      <c r="E20" s="86" t="s">
        <v>49</v>
      </c>
      <c r="F20" s="87">
        <f>+F14</f>
        <v>20000</v>
      </c>
    </row>
    <row r="22" spans="1:7" x14ac:dyDescent="0.2">
      <c r="A22" t="s">
        <v>68</v>
      </c>
    </row>
    <row r="23" spans="1:7" x14ac:dyDescent="0.2">
      <c r="A23" s="88"/>
    </row>
    <row r="24" spans="1:7" ht="14.25" x14ac:dyDescent="0.3">
      <c r="A24" s="88" t="s">
        <v>69</v>
      </c>
      <c r="C24" s="80">
        <v>12</v>
      </c>
      <c r="E24" s="71"/>
    </row>
    <row r="25" spans="1:7" ht="14.25" x14ac:dyDescent="0.3">
      <c r="A25" s="88" t="s">
        <v>70</v>
      </c>
      <c r="C25" s="80">
        <v>25000</v>
      </c>
      <c r="E25" s="71"/>
    </row>
    <row r="26" spans="1:7" ht="14.25" x14ac:dyDescent="0.3">
      <c r="A26" s="88" t="s">
        <v>71</v>
      </c>
      <c r="C26" s="80">
        <f>+C25*C24</f>
        <v>300000</v>
      </c>
      <c r="E26" s="107"/>
    </row>
    <row r="29" spans="1:7" x14ac:dyDescent="0.2">
      <c r="A29" s="88" t="s">
        <v>79</v>
      </c>
      <c r="B29" s="88" t="s">
        <v>80</v>
      </c>
      <c r="C29" s="106">
        <f>20000/200</f>
        <v>100</v>
      </c>
    </row>
    <row r="31" spans="1:7" x14ac:dyDescent="0.2">
      <c r="A31" s="88" t="s">
        <v>76</v>
      </c>
      <c r="C31">
        <v>10</v>
      </c>
    </row>
    <row r="32" spans="1:7" x14ac:dyDescent="0.2">
      <c r="A32" s="88" t="s">
        <v>77</v>
      </c>
      <c r="C32">
        <v>5</v>
      </c>
    </row>
    <row r="33" spans="1:3" x14ac:dyDescent="0.2">
      <c r="A33" s="88" t="s">
        <v>81</v>
      </c>
      <c r="C33" s="106">
        <f>+C29*1.5</f>
        <v>150</v>
      </c>
    </row>
    <row r="34" spans="1:3" x14ac:dyDescent="0.2">
      <c r="A34" s="88" t="s">
        <v>82</v>
      </c>
      <c r="C34" s="106">
        <f>+C29*2</f>
        <v>200</v>
      </c>
    </row>
    <row r="35" spans="1:3" x14ac:dyDescent="0.2">
      <c r="A35" s="88" t="s">
        <v>84</v>
      </c>
      <c r="C35" s="106">
        <f>+C33*C31</f>
        <v>1500</v>
      </c>
    </row>
    <row r="36" spans="1:3" x14ac:dyDescent="0.2">
      <c r="A36" s="88" t="s">
        <v>83</v>
      </c>
      <c r="C36" s="106">
        <f>+C34*C32</f>
        <v>1000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7" workbookViewId="0">
      <selection activeCell="D16" sqref="D16"/>
    </sheetView>
  </sheetViews>
  <sheetFormatPr baseColWidth="10" defaultRowHeight="12.75" x14ac:dyDescent="0.2"/>
  <cols>
    <col min="1" max="1" width="11.42578125" customWidth="1"/>
    <col min="2" max="2" width="35.85546875" bestFit="1" customWidth="1"/>
    <col min="4" max="4" width="13.42578125" bestFit="1" customWidth="1"/>
  </cols>
  <sheetData>
    <row r="1" spans="1:8" ht="19.5" customHeight="1" x14ac:dyDescent="0.2">
      <c r="A1" s="111" t="s">
        <v>60</v>
      </c>
      <c r="B1" s="112"/>
      <c r="C1" s="112"/>
      <c r="D1" s="112"/>
      <c r="E1" s="113"/>
      <c r="F1" s="114" t="s">
        <v>62</v>
      </c>
      <c r="G1" s="115"/>
      <c r="H1" s="116"/>
    </row>
    <row r="2" spans="1:8" x14ac:dyDescent="0.2">
      <c r="A2" s="1" t="s">
        <v>61</v>
      </c>
      <c r="B2" s="2"/>
      <c r="C2" s="1"/>
      <c r="D2" s="2"/>
      <c r="E2" s="3"/>
      <c r="F2" s="1"/>
      <c r="G2" s="2"/>
      <c r="H2" s="3"/>
    </row>
    <row r="3" spans="1:8" x14ac:dyDescent="0.2">
      <c r="A3" s="117" t="s">
        <v>0</v>
      </c>
      <c r="B3" s="118"/>
      <c r="C3" s="119"/>
      <c r="D3" s="117" t="s">
        <v>1</v>
      </c>
      <c r="E3" s="118"/>
      <c r="F3" s="119"/>
      <c r="G3" s="117" t="s">
        <v>2</v>
      </c>
      <c r="H3" s="119"/>
    </row>
    <row r="4" spans="1:8" ht="14.25" x14ac:dyDescent="0.2">
      <c r="A4" s="108" t="s">
        <v>53</v>
      </c>
      <c r="B4" s="109"/>
      <c r="C4" s="110"/>
      <c r="D4" s="108" t="s">
        <v>63</v>
      </c>
      <c r="E4" s="109"/>
      <c r="F4" s="110"/>
      <c r="G4" s="108">
        <v>1</v>
      </c>
      <c r="H4" s="110"/>
    </row>
    <row r="5" spans="1:8" ht="14.25" x14ac:dyDescent="0.2">
      <c r="A5" s="4" t="s">
        <v>3</v>
      </c>
      <c r="B5" s="5"/>
      <c r="C5" s="108" t="s">
        <v>4</v>
      </c>
      <c r="D5" s="110"/>
      <c r="E5" s="125" t="s">
        <v>5</v>
      </c>
      <c r="F5" s="126"/>
      <c r="G5" s="108" t="s">
        <v>6</v>
      </c>
      <c r="H5" s="110"/>
    </row>
    <row r="6" spans="1:8" ht="16.5" x14ac:dyDescent="0.3">
      <c r="A6" s="127" t="s">
        <v>7</v>
      </c>
      <c r="B6" s="128"/>
      <c r="C6" s="129">
        <v>38353</v>
      </c>
      <c r="D6" s="130"/>
      <c r="E6" s="133">
        <v>20000</v>
      </c>
      <c r="F6" s="134"/>
      <c r="G6" s="137">
        <v>1</v>
      </c>
      <c r="H6" s="130"/>
    </row>
    <row r="7" spans="1:8" ht="14.25" x14ac:dyDescent="0.2">
      <c r="A7" s="6" t="s">
        <v>8</v>
      </c>
      <c r="B7" s="7"/>
      <c r="C7" s="131"/>
      <c r="D7" s="132"/>
      <c r="E7" s="135"/>
      <c r="F7" s="136"/>
      <c r="G7" s="131"/>
      <c r="H7" s="132"/>
    </row>
    <row r="8" spans="1:8" ht="16.5" x14ac:dyDescent="0.3">
      <c r="A8" s="127" t="s">
        <v>54</v>
      </c>
      <c r="B8" s="128"/>
      <c r="C8" s="138" t="s">
        <v>72</v>
      </c>
      <c r="D8" s="139"/>
      <c r="E8" s="139"/>
      <c r="F8" s="139"/>
      <c r="G8" s="139"/>
      <c r="H8" s="140"/>
    </row>
    <row r="9" spans="1:8" ht="16.5" x14ac:dyDescent="0.3">
      <c r="A9" s="141" t="s">
        <v>9</v>
      </c>
      <c r="B9" s="142"/>
      <c r="C9" s="143" t="s">
        <v>10</v>
      </c>
      <c r="D9" s="144"/>
      <c r="E9" s="144"/>
      <c r="F9" s="144"/>
      <c r="G9" s="144"/>
      <c r="H9" s="145"/>
    </row>
    <row r="10" spans="1:8" ht="16.5" x14ac:dyDescent="0.3">
      <c r="A10" s="146" t="s">
        <v>55</v>
      </c>
      <c r="B10" s="147"/>
      <c r="C10" s="9"/>
      <c r="D10" s="10"/>
      <c r="E10" s="10"/>
      <c r="F10" s="10"/>
      <c r="G10" s="10"/>
      <c r="H10" s="8"/>
    </row>
    <row r="11" spans="1:8" ht="30.75" customHeight="1" x14ac:dyDescent="0.2">
      <c r="A11" s="120" t="s">
        <v>11</v>
      </c>
      <c r="B11" s="121"/>
      <c r="C11" s="122" t="s">
        <v>12</v>
      </c>
      <c r="D11" s="110"/>
      <c r="E11" s="123" t="s">
        <v>13</v>
      </c>
      <c r="F11" s="124"/>
      <c r="G11" s="120" t="s">
        <v>14</v>
      </c>
      <c r="H11" s="124"/>
    </row>
    <row r="12" spans="1:8" ht="13.5" x14ac:dyDescent="0.25">
      <c r="A12" s="11">
        <v>201</v>
      </c>
      <c r="B12" s="12" t="s">
        <v>15</v>
      </c>
      <c r="C12" s="89"/>
      <c r="D12" s="90">
        <v>20000</v>
      </c>
      <c r="E12" s="91"/>
      <c r="F12" s="92"/>
      <c r="G12" s="93"/>
      <c r="H12" s="92"/>
    </row>
    <row r="13" spans="1:8" ht="13.5" x14ac:dyDescent="0.25">
      <c r="A13" s="14">
        <v>214</v>
      </c>
      <c r="B13" s="15" t="s">
        <v>50</v>
      </c>
      <c r="C13" s="94">
        <v>2</v>
      </c>
      <c r="D13" s="18">
        <f>-D12/30*C13</f>
        <v>-1333.3333333333333</v>
      </c>
      <c r="E13" s="94"/>
      <c r="F13" s="18"/>
      <c r="G13" s="95"/>
      <c r="H13" s="18"/>
    </row>
    <row r="14" spans="1:8" ht="13.5" x14ac:dyDescent="0.25">
      <c r="A14" s="14">
        <v>212</v>
      </c>
      <c r="B14" s="15" t="s">
        <v>76</v>
      </c>
      <c r="C14" s="94"/>
      <c r="D14" s="18">
        <v>1500</v>
      </c>
      <c r="E14" s="94"/>
      <c r="F14" s="18"/>
      <c r="G14" s="95"/>
      <c r="H14" s="18"/>
    </row>
    <row r="15" spans="1:8" ht="13.5" x14ac:dyDescent="0.25">
      <c r="A15" s="14">
        <v>213</v>
      </c>
      <c r="B15" s="15" t="s">
        <v>77</v>
      </c>
      <c r="C15" s="94"/>
      <c r="D15" s="18">
        <v>1000</v>
      </c>
      <c r="E15" s="94"/>
      <c r="F15" s="18"/>
      <c r="G15" s="95"/>
      <c r="H15" s="18"/>
    </row>
    <row r="16" spans="1:8" ht="13.5" x14ac:dyDescent="0.25">
      <c r="A16" s="14">
        <v>259</v>
      </c>
      <c r="B16" s="15" t="s">
        <v>51</v>
      </c>
      <c r="C16" s="94"/>
      <c r="D16" s="18">
        <v>10258.152173913044</v>
      </c>
      <c r="E16" s="94"/>
      <c r="F16" s="18"/>
      <c r="G16" s="95"/>
      <c r="H16" s="18"/>
    </row>
    <row r="17" spans="1:8" ht="13.5" x14ac:dyDescent="0.25">
      <c r="A17" s="14">
        <v>310</v>
      </c>
      <c r="B17" s="15" t="s">
        <v>52</v>
      </c>
      <c r="C17" s="94"/>
      <c r="D17" s="18"/>
      <c r="E17" s="94"/>
      <c r="F17" s="18">
        <v>20436.164383561645</v>
      </c>
      <c r="G17" s="95"/>
      <c r="H17" s="18"/>
    </row>
    <row r="18" spans="1:8" ht="13.5" x14ac:dyDescent="0.25">
      <c r="A18" s="14">
        <v>311</v>
      </c>
      <c r="B18" s="15" t="s">
        <v>58</v>
      </c>
      <c r="C18" s="94"/>
      <c r="D18" s="18"/>
      <c r="E18" s="94"/>
      <c r="F18" s="18">
        <f>+F17/12</f>
        <v>1703.013698630137</v>
      </c>
      <c r="G18" s="95"/>
      <c r="H18" s="18"/>
    </row>
    <row r="19" spans="1:8" ht="13.5" x14ac:dyDescent="0.25">
      <c r="A19" s="14">
        <v>312</v>
      </c>
      <c r="B19" s="15" t="s">
        <v>64</v>
      </c>
      <c r="C19" s="94">
        <v>2</v>
      </c>
      <c r="D19" s="18"/>
      <c r="E19" s="94"/>
      <c r="F19" s="18">
        <f>-D13</f>
        <v>1333.3333333333333</v>
      </c>
      <c r="G19" s="95"/>
      <c r="H19" s="18"/>
    </row>
    <row r="20" spans="1:8" ht="13.5" x14ac:dyDescent="0.25">
      <c r="A20" s="14">
        <v>313</v>
      </c>
      <c r="B20" s="15" t="s">
        <v>65</v>
      </c>
      <c r="C20" s="94"/>
      <c r="D20" s="18"/>
      <c r="E20" s="94"/>
      <c r="F20" s="18">
        <f>+F19/12</f>
        <v>111.1111111111111</v>
      </c>
      <c r="G20" s="95"/>
      <c r="H20" s="18"/>
    </row>
    <row r="21" spans="1:8" ht="13.5" x14ac:dyDescent="0.25">
      <c r="A21" s="14">
        <v>314</v>
      </c>
      <c r="B21" s="15" t="s">
        <v>66</v>
      </c>
      <c r="C21" s="94">
        <v>2</v>
      </c>
      <c r="D21" s="18"/>
      <c r="E21" s="94"/>
      <c r="F21" s="18">
        <f>20000*2</f>
        <v>40000</v>
      </c>
      <c r="G21" s="95"/>
      <c r="H21" s="18"/>
    </row>
    <row r="22" spans="1:8" ht="13.5" x14ac:dyDescent="0.25">
      <c r="A22" s="14">
        <v>315</v>
      </c>
      <c r="B22" s="15" t="s">
        <v>67</v>
      </c>
      <c r="C22" s="94"/>
      <c r="D22" s="18"/>
      <c r="E22" s="94"/>
      <c r="F22" s="18">
        <f>+F21/12</f>
        <v>3333.3333333333335</v>
      </c>
      <c r="G22" s="95"/>
      <c r="H22" s="18"/>
    </row>
    <row r="23" spans="1:8" ht="13.5" x14ac:dyDescent="0.25">
      <c r="A23" s="14">
        <v>316</v>
      </c>
      <c r="B23" s="15" t="s">
        <v>68</v>
      </c>
      <c r="C23" s="94"/>
      <c r="D23" s="18"/>
      <c r="E23" s="94"/>
      <c r="F23" s="18">
        <f>+Hoja2!C26</f>
        <v>300000</v>
      </c>
      <c r="G23" s="95"/>
      <c r="H23" s="18"/>
    </row>
    <row r="24" spans="1:8" ht="14.25" x14ac:dyDescent="0.3">
      <c r="A24" s="14">
        <v>401</v>
      </c>
      <c r="B24" s="15" t="s">
        <v>16</v>
      </c>
      <c r="C24" s="94"/>
      <c r="D24" s="18"/>
      <c r="E24" s="96"/>
      <c r="F24" s="97"/>
      <c r="G24" s="95"/>
      <c r="H24" s="17">
        <f>+C28*0.11</f>
        <v>3456.7300724637685</v>
      </c>
    </row>
    <row r="25" spans="1:8" ht="14.25" x14ac:dyDescent="0.3">
      <c r="A25" s="14">
        <v>402</v>
      </c>
      <c r="B25" s="15" t="s">
        <v>17</v>
      </c>
      <c r="C25" s="94"/>
      <c r="D25" s="18"/>
      <c r="E25" s="98"/>
      <c r="F25" s="99"/>
      <c r="G25" s="95"/>
      <c r="H25" s="17">
        <f>+C28*0.03</f>
        <v>942.74456521739137</v>
      </c>
    </row>
    <row r="26" spans="1:8" ht="14.25" x14ac:dyDescent="0.3">
      <c r="A26" s="19">
        <v>405</v>
      </c>
      <c r="B26" s="20" t="s">
        <v>18</v>
      </c>
      <c r="C26" s="94"/>
      <c r="D26" s="18"/>
      <c r="E26" s="98"/>
      <c r="F26" s="99"/>
      <c r="G26" s="100"/>
      <c r="H26" s="17">
        <f>+C28*0.03</f>
        <v>942.74456521739137</v>
      </c>
    </row>
    <row r="27" spans="1:8" ht="14.25" x14ac:dyDescent="0.3">
      <c r="A27" s="23">
        <v>999</v>
      </c>
      <c r="B27" s="24" t="s">
        <v>19</v>
      </c>
      <c r="C27" s="101"/>
      <c r="D27" s="102"/>
      <c r="E27" s="103"/>
      <c r="F27" s="104">
        <v>0.44</v>
      </c>
      <c r="G27" s="105"/>
      <c r="H27" s="102"/>
    </row>
    <row r="28" spans="1:8" x14ac:dyDescent="0.2">
      <c r="A28" s="27"/>
      <c r="B28" s="13"/>
      <c r="C28" s="157">
        <f>SUM(D12:D25)</f>
        <v>31424.818840579712</v>
      </c>
      <c r="D28" s="158"/>
      <c r="E28" s="157">
        <f>SUM(F12:F27)</f>
        <v>366917.39585996955</v>
      </c>
      <c r="F28" s="158"/>
      <c r="G28" s="157">
        <f>SUM(H12:H26)</f>
        <v>5342.219202898551</v>
      </c>
      <c r="H28" s="158"/>
    </row>
    <row r="29" spans="1:8" x14ac:dyDescent="0.2">
      <c r="A29" s="22"/>
      <c r="B29" s="16"/>
      <c r="C29" s="159"/>
      <c r="D29" s="160"/>
      <c r="E29" s="159"/>
      <c r="F29" s="160"/>
      <c r="G29" s="159"/>
      <c r="H29" s="160"/>
    </row>
    <row r="30" spans="1:8" x14ac:dyDescent="0.2">
      <c r="A30" s="150" t="s">
        <v>20</v>
      </c>
      <c r="B30" s="161"/>
      <c r="C30" s="162" t="s">
        <v>21</v>
      </c>
      <c r="D30" s="163"/>
      <c r="E30" s="164" t="s">
        <v>22</v>
      </c>
      <c r="F30" s="165"/>
      <c r="G30" s="166">
        <f>+C28+E28-G28</f>
        <v>392999.9954976507</v>
      </c>
      <c r="H30" s="167"/>
    </row>
    <row r="31" spans="1:8" ht="14.25" x14ac:dyDescent="0.3">
      <c r="A31" s="28" t="s">
        <v>73</v>
      </c>
      <c r="B31" s="16"/>
      <c r="C31" s="28" t="s">
        <v>56</v>
      </c>
      <c r="D31" s="21"/>
      <c r="E31" s="29"/>
      <c r="F31" s="30"/>
      <c r="G31" s="168"/>
      <c r="H31" s="169"/>
    </row>
    <row r="32" spans="1:8" ht="14.25" x14ac:dyDescent="0.3">
      <c r="A32" s="31"/>
      <c r="B32" s="32"/>
      <c r="C32" s="31"/>
      <c r="D32" s="26"/>
      <c r="E32" s="33"/>
      <c r="F32" s="34"/>
      <c r="G32" s="26"/>
      <c r="H32" s="25"/>
    </row>
    <row r="33" spans="1:8" ht="14.25" x14ac:dyDescent="0.3">
      <c r="A33" s="148" t="s">
        <v>23</v>
      </c>
      <c r="B33" s="149"/>
      <c r="C33" s="35"/>
      <c r="D33" s="35"/>
      <c r="E33" s="36"/>
      <c r="F33" s="37"/>
      <c r="G33" s="38"/>
      <c r="H33" s="13"/>
    </row>
    <row r="34" spans="1:8" ht="13.5" x14ac:dyDescent="0.25">
      <c r="A34" s="39" t="s">
        <v>59</v>
      </c>
      <c r="B34" s="26"/>
      <c r="C34" s="40"/>
      <c r="D34" s="40"/>
      <c r="E34" s="41"/>
      <c r="F34" s="42"/>
      <c r="G34" s="26"/>
      <c r="H34" s="25"/>
    </row>
    <row r="35" spans="1:8" ht="14.25" customHeight="1" x14ac:dyDescent="0.3">
      <c r="A35" s="43" t="s">
        <v>57</v>
      </c>
      <c r="B35" s="44"/>
      <c r="C35" s="35"/>
      <c r="D35" s="35"/>
      <c r="E35" s="45"/>
      <c r="F35" s="46"/>
      <c r="G35" s="47"/>
      <c r="H35" s="13"/>
    </row>
    <row r="36" spans="1:8" ht="14.25" customHeight="1" x14ac:dyDescent="0.3">
      <c r="A36" s="150" t="s">
        <v>24</v>
      </c>
      <c r="B36" s="151"/>
      <c r="C36" s="48"/>
      <c r="D36" s="49"/>
      <c r="E36" s="50"/>
      <c r="F36" s="51"/>
      <c r="G36" s="52"/>
      <c r="H36" s="16"/>
    </row>
    <row r="37" spans="1:8" ht="14.25" customHeight="1" x14ac:dyDescent="0.3">
      <c r="A37" s="53" t="s">
        <v>74</v>
      </c>
      <c r="B37" s="54"/>
      <c r="C37" s="49"/>
      <c r="D37" s="49"/>
      <c r="E37" s="50"/>
      <c r="F37" s="51"/>
      <c r="G37" s="55"/>
      <c r="H37" s="16"/>
    </row>
    <row r="38" spans="1:8" ht="14.25" customHeight="1" x14ac:dyDescent="0.25">
      <c r="A38" s="56" t="s">
        <v>25</v>
      </c>
      <c r="B38" s="57"/>
      <c r="C38" s="21"/>
      <c r="D38" s="21"/>
      <c r="E38" s="52"/>
      <c r="F38" s="58"/>
      <c r="G38" s="59"/>
      <c r="H38" s="25"/>
    </row>
    <row r="39" spans="1:8" x14ac:dyDescent="0.2">
      <c r="A39" s="152" t="s">
        <v>75</v>
      </c>
      <c r="B39" s="153"/>
      <c r="C39" s="40"/>
      <c r="D39" s="26"/>
      <c r="E39" s="26"/>
      <c r="F39" s="154" t="s">
        <v>26</v>
      </c>
      <c r="G39" s="155"/>
      <c r="H39" s="156"/>
    </row>
    <row r="40" spans="1:8" ht="14.25" x14ac:dyDescent="0.3">
      <c r="B40" s="61"/>
      <c r="C40" s="65"/>
      <c r="G40" s="55"/>
    </row>
    <row r="41" spans="1:8" ht="14.25" x14ac:dyDescent="0.3">
      <c r="B41" s="61"/>
      <c r="C41" s="65"/>
      <c r="G41" s="55"/>
    </row>
    <row r="42" spans="1:8" ht="14.25" x14ac:dyDescent="0.3">
      <c r="B42" s="60"/>
      <c r="C42" s="66"/>
      <c r="F42" s="68"/>
      <c r="G42" s="55"/>
    </row>
    <row r="43" spans="1:8" ht="14.25" x14ac:dyDescent="0.3">
      <c r="B43" s="61"/>
      <c r="F43" s="68"/>
      <c r="G43" s="55"/>
    </row>
    <row r="44" spans="1:8" ht="14.25" x14ac:dyDescent="0.3">
      <c r="B44" s="61"/>
      <c r="F44" s="68"/>
      <c r="G44" s="55"/>
    </row>
    <row r="45" spans="1:8" ht="14.25" customHeight="1" x14ac:dyDescent="0.3">
      <c r="B45" s="61"/>
      <c r="D45" s="68" t="s">
        <v>27</v>
      </c>
      <c r="F45" s="68"/>
      <c r="G45" s="55"/>
    </row>
    <row r="46" spans="1:8" ht="14.25" customHeight="1" x14ac:dyDescent="0.3">
      <c r="B46" s="61"/>
      <c r="G46" s="55"/>
    </row>
    <row r="47" spans="1:8" ht="14.25" x14ac:dyDescent="0.3">
      <c r="B47" s="62"/>
      <c r="G47" s="63"/>
    </row>
    <row r="48" spans="1:8" ht="13.5" x14ac:dyDescent="0.25">
      <c r="B48" s="64"/>
      <c r="G48" s="55"/>
      <c r="H48" s="65"/>
    </row>
    <row r="49" spans="2:8" ht="14.25" x14ac:dyDescent="0.3">
      <c r="B49" s="66"/>
      <c r="G49" s="67"/>
      <c r="H49" s="65"/>
    </row>
    <row r="50" spans="2:8" ht="14.25" x14ac:dyDescent="0.3">
      <c r="B50" s="66"/>
      <c r="G50" s="67"/>
      <c r="H50" s="65"/>
    </row>
    <row r="51" spans="2:8" ht="14.25" x14ac:dyDescent="0.3">
      <c r="B51" s="66"/>
      <c r="G51" s="67"/>
      <c r="H51" s="65"/>
    </row>
    <row r="52" spans="2:8" ht="14.25" x14ac:dyDescent="0.3">
      <c r="B52" s="65"/>
      <c r="G52" s="67"/>
      <c r="H52" s="65"/>
    </row>
    <row r="53" spans="2:8" x14ac:dyDescent="0.2">
      <c r="G53" s="21"/>
    </row>
    <row r="54" spans="2:8" ht="13.5" x14ac:dyDescent="0.25">
      <c r="B54" s="64"/>
    </row>
    <row r="55" spans="2:8" ht="14.25" x14ac:dyDescent="0.3">
      <c r="B55" s="66"/>
    </row>
    <row r="56" spans="2:8" ht="14.25" x14ac:dyDescent="0.3">
      <c r="B56" s="66"/>
    </row>
    <row r="57" spans="2:8" ht="14.25" x14ac:dyDescent="0.3">
      <c r="B57" s="66"/>
    </row>
  </sheetData>
  <mergeCells count="35">
    <mergeCell ref="A33:B33"/>
    <mergeCell ref="A36:B36"/>
    <mergeCell ref="A39:B39"/>
    <mergeCell ref="F39:H39"/>
    <mergeCell ref="C28:D29"/>
    <mergeCell ref="E28:F29"/>
    <mergeCell ref="G28:H29"/>
    <mergeCell ref="A30:B30"/>
    <mergeCell ref="C30:D30"/>
    <mergeCell ref="E30:F30"/>
    <mergeCell ref="G30:H31"/>
    <mergeCell ref="A11:B11"/>
    <mergeCell ref="C11:D11"/>
    <mergeCell ref="E11:F11"/>
    <mergeCell ref="G11:H11"/>
    <mergeCell ref="C5:D5"/>
    <mergeCell ref="E5:F5"/>
    <mergeCell ref="G5:H5"/>
    <mergeCell ref="A6:B6"/>
    <mergeCell ref="C6:D7"/>
    <mergeCell ref="E6:F7"/>
    <mergeCell ref="G6:H7"/>
    <mergeCell ref="A8:B8"/>
    <mergeCell ref="C8:H8"/>
    <mergeCell ref="A9:B9"/>
    <mergeCell ref="C9:H9"/>
    <mergeCell ref="A10:B10"/>
    <mergeCell ref="A4:C4"/>
    <mergeCell ref="D4:F4"/>
    <mergeCell ref="G4:H4"/>
    <mergeCell ref="A1:E1"/>
    <mergeCell ref="F1:H1"/>
    <mergeCell ref="A3:C3"/>
    <mergeCell ref="D3:F3"/>
    <mergeCell ref="G3:H3"/>
  </mergeCell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xxx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</dc:creator>
  <cp:lastModifiedBy>Lujan</cp:lastModifiedBy>
  <dcterms:created xsi:type="dcterms:W3CDTF">2011-10-15T15:53:32Z</dcterms:created>
  <dcterms:modified xsi:type="dcterms:W3CDTF">2017-08-08T20:55:59Z</dcterms:modified>
</cp:coreProperties>
</file>