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115" windowHeight="7965"/>
  </bookViews>
  <sheets>
    <sheet name="Hoja2" sheetId="2" r:id="rId1"/>
    <sheet name="xxx (2)" sheetId="3" r:id="rId2"/>
  </sheets>
  <calcPr calcId="144525"/>
</workbook>
</file>

<file path=xl/calcChain.xml><?xml version="1.0" encoding="utf-8"?>
<calcChain xmlns="http://schemas.openxmlformats.org/spreadsheetml/2006/main">
  <c r="B13" i="2" l="1"/>
  <c r="E70" i="3" l="1"/>
  <c r="C48" i="3"/>
  <c r="C49" i="3" s="1"/>
  <c r="D14" i="3"/>
  <c r="D13" i="3"/>
  <c r="C32" i="2"/>
  <c r="C28" i="2"/>
  <c r="C19" i="3" l="1"/>
  <c r="C45" i="3" s="1"/>
  <c r="C70" i="3"/>
  <c r="H68" i="3" s="1"/>
  <c r="C36" i="3"/>
  <c r="C38" i="3"/>
  <c r="H15" i="3"/>
  <c r="F20" i="2"/>
  <c r="B15" i="2" s="1"/>
  <c r="C29" i="2"/>
  <c r="C31" i="2" s="1"/>
  <c r="F19" i="2"/>
  <c r="H66" i="3" l="1"/>
  <c r="H67" i="3"/>
  <c r="C40" i="3"/>
  <c r="C30" i="2"/>
  <c r="H16" i="3"/>
  <c r="B6" i="2"/>
  <c r="B16" i="2" s="1"/>
  <c r="B17" i="2" s="1"/>
  <c r="F18" i="2"/>
  <c r="F16" i="2"/>
  <c r="G70" i="3" l="1"/>
  <c r="G72" i="3" s="1"/>
  <c r="H17" i="3"/>
  <c r="G19" i="3" l="1"/>
  <c r="E19" i="3"/>
  <c r="G21" i="3" l="1"/>
</calcChain>
</file>

<file path=xl/sharedStrings.xml><?xml version="1.0" encoding="utf-8"?>
<sst xmlns="http://schemas.openxmlformats.org/spreadsheetml/2006/main" count="129" uniqueCount="86">
  <si>
    <t>APELLIDO Y NOMBRE</t>
  </si>
  <si>
    <t>CUIL</t>
  </si>
  <si>
    <t>LEGAJO</t>
  </si>
  <si>
    <t>Seccion</t>
  </si>
  <si>
    <t>Fecha de ingreso</t>
  </si>
  <si>
    <t>Remuneracion Asignada</t>
  </si>
  <si>
    <t>RECIBO Nº</t>
  </si>
  <si>
    <t>Capital Federal</t>
  </si>
  <si>
    <t>Categoria</t>
  </si>
  <si>
    <t>Calificacion Profesional</t>
  </si>
  <si>
    <r>
      <t xml:space="preserve">Contratacion: </t>
    </r>
    <r>
      <rPr>
        <sz val="11"/>
        <rFont val="Century Gothic"/>
        <family val="2"/>
      </rPr>
      <t>A tiempo completo indeterminado</t>
    </r>
  </si>
  <si>
    <t>Concepto</t>
  </si>
  <si>
    <t>Remuneraciones
 sujetas a retencion</t>
  </si>
  <si>
    <t>Remuneraciones
exentas</t>
  </si>
  <si>
    <t>Descuentos</t>
  </si>
  <si>
    <t>Sueldo Basico</t>
  </si>
  <si>
    <t>Jubilacion</t>
  </si>
  <si>
    <t>Ley 19032</t>
  </si>
  <si>
    <t>Ley 23660 obra social</t>
  </si>
  <si>
    <t>Redondeo</t>
  </si>
  <si>
    <t>LUGAR Y FECHA DE PAGO</t>
  </si>
  <si>
    <t>FORMA DE PAGO</t>
  </si>
  <si>
    <t xml:space="preserve">TOTAL NETO </t>
  </si>
  <si>
    <t>SON PESOS:</t>
  </si>
  <si>
    <t>ART. 12 LEY 17250</t>
  </si>
  <si>
    <t>BANCO: Nacion</t>
  </si>
  <si>
    <t>Firma del empleador</t>
  </si>
  <si>
    <t>DATOS PARA LOS CALCULOS</t>
  </si>
  <si>
    <t>Ultimos 12 sueldos</t>
  </si>
  <si>
    <t>Dias Trabajados en el Año</t>
  </si>
  <si>
    <t>Sueldo</t>
  </si>
  <si>
    <t>ACUERDOS</t>
  </si>
  <si>
    <t>Fecha desde</t>
  </si>
  <si>
    <t>Fecha hasta</t>
  </si>
  <si>
    <t>Dias no Trabajados</t>
  </si>
  <si>
    <t>Datos p/ SAC Proporcional</t>
  </si>
  <si>
    <t>Fecha ultimo SAC pagado</t>
  </si>
  <si>
    <t>Dias trabajados en el semestre</t>
  </si>
  <si>
    <t>Sueldo Base/360*cant.dias trab.</t>
  </si>
  <si>
    <t>SAC prop.</t>
  </si>
  <si>
    <t>Vacaciones No Gozadas</t>
  </si>
  <si>
    <t>Sueldo Base</t>
  </si>
  <si>
    <t>1 dia cada 30  dias trabaj.</t>
  </si>
  <si>
    <t>&gt; SUELDO</t>
  </si>
  <si>
    <t>Días trab./365*dias de vac s/antg</t>
  </si>
  <si>
    <t>Base Sac</t>
  </si>
  <si>
    <t>Promedio 6</t>
  </si>
  <si>
    <t>Promedio 12</t>
  </si>
  <si>
    <t>Base Vacac</t>
  </si>
  <si>
    <t>GERENTE GENERAL</t>
  </si>
  <si>
    <t>JERARQUICO</t>
  </si>
  <si>
    <t>Cuenta Bancaria</t>
  </si>
  <si>
    <t>Los haberes se depositaran en la cuenta Nº 006-358621/0 del Banco Santander Rio</t>
  </si>
  <si>
    <t>TREINTA Y SIETE MIL SEISCIENTOS</t>
  </si>
  <si>
    <t>xxx SA</t>
  </si>
  <si>
    <t>Av. xxx Nº 1986 Piso 1º  Capital Federal</t>
  </si>
  <si>
    <t>CUIT: 30-00000000-0</t>
  </si>
  <si>
    <t>20-99999999-9</t>
  </si>
  <si>
    <t>Horas extras al 50%</t>
  </si>
  <si>
    <t>Horas extras al 100%</t>
  </si>
  <si>
    <t>Año 2016</t>
  </si>
  <si>
    <t>Valor hora</t>
  </si>
  <si>
    <t>Valor hs extra al 50%</t>
  </si>
  <si>
    <t>Valor hs extra al 100%</t>
  </si>
  <si>
    <t>Hs. Extras al 100%</t>
  </si>
  <si>
    <t>Hs. Extras al 50%</t>
  </si>
  <si>
    <t>MELINA GARCIA</t>
  </si>
  <si>
    <r>
      <t xml:space="preserve">Periodo de pago: </t>
    </r>
    <r>
      <rPr>
        <sz val="11"/>
        <rFont val="Century Gothic"/>
        <family val="2"/>
      </rPr>
      <t>Liquidacion Mayo 2016</t>
    </r>
  </si>
  <si>
    <t>18000/200</t>
  </si>
  <si>
    <t>Total hs extras</t>
  </si>
  <si>
    <t>Cap Fed 31/05/2016</t>
  </si>
  <si>
    <t>MES: xxx 2016</t>
  </si>
  <si>
    <t xml:space="preserve">FECHA DEPOSITO: </t>
  </si>
  <si>
    <t>COSTO TOTAL DEL EMPLEADOR</t>
  </si>
  <si>
    <t>Contribuciones patronales 23%</t>
  </si>
  <si>
    <t>ART 0,50% variable + $1,50 fijo por empleado</t>
  </si>
  <si>
    <t>TOTAL COSTO PARA EL EMPLEADOR</t>
  </si>
  <si>
    <t>AGUINALDO MELINA GARCIA</t>
  </si>
  <si>
    <t>Aguinaldo</t>
  </si>
  <si>
    <t>Aguinaldo bruto</t>
  </si>
  <si>
    <t>Aguinaldo en mano</t>
  </si>
  <si>
    <t>Mejor sueldo</t>
  </si>
  <si>
    <t>Meses del semestre</t>
  </si>
  <si>
    <t>Meses trabajados en el semestre</t>
  </si>
  <si>
    <t>((21825/2)/6)x4</t>
  </si>
  <si>
    <r>
      <t xml:space="preserve">Periodo de pago: </t>
    </r>
    <r>
      <rPr>
        <sz val="11"/>
        <rFont val="Century Gothic"/>
        <family val="2"/>
      </rPr>
      <t>Liquidacion Junio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</si>
</sst>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_(* #,##0.00_);_(* \(#,##0.00\);_(* &quot;-&quot;??_);_(@_)"/>
  </numFmts>
  <fonts count="18" x14ac:knownFonts="1">
    <font>
      <sz val="10"/>
      <name val="Arial"/>
    </font>
    <font>
      <b/>
      <sz val="12"/>
      <name val="Century Gothic"/>
      <family val="2"/>
    </font>
    <font>
      <b/>
      <i/>
      <sz val="10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b/>
      <u/>
      <sz val="8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0" fillId="0" borderId="0"/>
  </cellStyleXfs>
  <cellXfs count="194">
    <xf numFmtId="0" fontId="0" fillId="0" borderId="0" xfId="0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3" xfId="0" applyFont="1" applyBorder="1"/>
    <xf numFmtId="0" fontId="0" fillId="0" borderId="5" xfId="0" applyBorder="1"/>
    <xf numFmtId="0" fontId="5" fillId="0" borderId="6" xfId="0" applyFont="1" applyBorder="1" applyAlignment="1">
      <alignment horizontal="left"/>
    </xf>
    <xf numFmtId="0" fontId="5" fillId="0" borderId="0" xfId="0" applyFont="1" applyBorder="1"/>
    <xf numFmtId="0" fontId="0" fillId="0" borderId="7" xfId="0" applyBorder="1"/>
    <xf numFmtId="4" fontId="10" fillId="0" borderId="7" xfId="0" applyNumberFormat="1" applyFont="1" applyBorder="1"/>
    <xf numFmtId="4" fontId="0" fillId="0" borderId="7" xfId="0" applyNumberFormat="1" applyBorder="1"/>
    <xf numFmtId="0" fontId="5" fillId="0" borderId="6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0" fillId="0" borderId="0" xfId="0" applyBorder="1"/>
    <xf numFmtId="0" fontId="0" fillId="0" borderId="6" xfId="0" applyBorder="1"/>
    <xf numFmtId="0" fontId="5" fillId="0" borderId="8" xfId="0" applyFont="1" applyFill="1" applyBorder="1" applyAlignment="1">
      <alignment horizontal="left"/>
    </xf>
    <xf numFmtId="0" fontId="5" fillId="0" borderId="11" xfId="0" applyFont="1" applyFill="1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10" fillId="0" borderId="6" xfId="0" applyFont="1" applyBorder="1"/>
    <xf numFmtId="17" fontId="11" fillId="0" borderId="0" xfId="0" applyNumberFormat="1" applyFont="1" applyFill="1" applyBorder="1" applyAlignment="1">
      <alignment horizontal="right"/>
    </xf>
    <xf numFmtId="165" fontId="12" fillId="0" borderId="0" xfId="0" applyNumberFormat="1" applyFont="1" applyFill="1" applyBorder="1" applyAlignment="1">
      <alignment horizontal="center"/>
    </xf>
    <xf numFmtId="0" fontId="0" fillId="0" borderId="8" xfId="0" applyBorder="1"/>
    <xf numFmtId="0" fontId="6" fillId="0" borderId="9" xfId="0" applyFont="1" applyBorder="1"/>
    <xf numFmtId="17" fontId="11" fillId="0" borderId="11" xfId="0" applyNumberFormat="1" applyFont="1" applyFill="1" applyBorder="1" applyAlignment="1">
      <alignment horizontal="right"/>
    </xf>
    <xf numFmtId="165" fontId="12" fillId="0" borderId="11" xfId="0" applyNumberFormat="1" applyFont="1" applyFill="1" applyBorder="1" applyAlignment="1">
      <alignment horizontal="center"/>
    </xf>
    <xf numFmtId="0" fontId="0" fillId="0" borderId="10" xfId="0" applyFill="1" applyBorder="1"/>
    <xf numFmtId="17" fontId="11" fillId="0" borderId="10" xfId="0" applyNumberFormat="1" applyFont="1" applyFill="1" applyBorder="1" applyAlignment="1">
      <alignment horizontal="right"/>
    </xf>
    <xf numFmtId="165" fontId="12" fillId="0" borderId="10" xfId="0" applyNumberFormat="1" applyFont="1" applyFill="1" applyBorder="1" applyAlignment="1">
      <alignment horizontal="center"/>
    </xf>
    <xf numFmtId="0" fontId="0" fillId="0" borderId="10" xfId="0" applyBorder="1"/>
    <xf numFmtId="0" fontId="10" fillId="0" borderId="8" xfId="0" applyFont="1" applyBorder="1"/>
    <xf numFmtId="0" fontId="0" fillId="0" borderId="11" xfId="0" applyFill="1" applyBorder="1"/>
    <xf numFmtId="0" fontId="9" fillId="0" borderId="11" xfId="0" applyFont="1" applyFill="1" applyBorder="1" applyAlignment="1">
      <alignment horizontal="center"/>
    </xf>
    <xf numFmtId="165" fontId="15" fillId="0" borderId="11" xfId="0" applyNumberFormat="1" applyFont="1" applyFill="1" applyBorder="1" applyAlignment="1">
      <alignment horizontal="center"/>
    </xf>
    <xf numFmtId="0" fontId="10" fillId="0" borderId="4" xfId="0" applyFont="1" applyBorder="1"/>
    <xf numFmtId="0" fontId="8" fillId="0" borderId="5" xfId="0" applyFont="1" applyBorder="1"/>
    <xf numFmtId="0" fontId="9" fillId="0" borderId="10" xfId="0" applyFont="1" applyFill="1" applyBorder="1" applyAlignment="1">
      <alignment horizontal="center"/>
    </xf>
    <xf numFmtId="165" fontId="15" fillId="0" borderId="10" xfId="0" applyNumberFormat="1" applyFont="1" applyFill="1" applyBorder="1" applyAlignment="1">
      <alignment horizontal="center"/>
    </xf>
    <xf numFmtId="0" fontId="7" fillId="0" borderId="10" xfId="0" applyFont="1" applyBorder="1"/>
    <xf numFmtId="0" fontId="11" fillId="0" borderId="0" xfId="0" applyFont="1" applyFill="1" applyBorder="1"/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165" fontId="15" fillId="0" borderId="0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3" fillId="0" borderId="6" xfId="0" applyFont="1" applyBorder="1"/>
    <xf numFmtId="0" fontId="11" fillId="0" borderId="7" xfId="0" applyFont="1" applyBorder="1"/>
    <xf numFmtId="165" fontId="12" fillId="0" borderId="0" xfId="0" applyNumberFormat="1" applyFont="1" applyFill="1" applyBorder="1"/>
    <xf numFmtId="0" fontId="13" fillId="0" borderId="6" xfId="0" applyFont="1" applyBorder="1" applyAlignment="1"/>
    <xf numFmtId="0" fontId="13" fillId="0" borderId="7" xfId="0" applyFont="1" applyBorder="1" applyAlignment="1"/>
    <xf numFmtId="165" fontId="15" fillId="0" borderId="11" xfId="0" applyNumberFormat="1" applyFont="1" applyBorder="1" applyAlignment="1">
      <alignment horizontal="center"/>
    </xf>
    <xf numFmtId="165" fontId="12" fillId="0" borderId="11" xfId="0" applyNumberFormat="1" applyFont="1" applyFill="1" applyBorder="1"/>
    <xf numFmtId="0" fontId="8" fillId="0" borderId="0" xfId="0" applyFont="1"/>
    <xf numFmtId="0" fontId="11" fillId="0" borderId="0" xfId="0" applyFont="1"/>
    <xf numFmtId="0" fontId="7" fillId="0" borderId="0" xfId="0" applyFont="1"/>
    <xf numFmtId="165" fontId="12" fillId="0" borderId="0" xfId="0" applyNumberFormat="1" applyFont="1" applyBorder="1"/>
    <xf numFmtId="0" fontId="8" fillId="0" borderId="0" xfId="0" applyFont="1" applyFill="1"/>
    <xf numFmtId="0" fontId="0" fillId="0" borderId="0" xfId="0" applyFill="1"/>
    <xf numFmtId="0" fontId="11" fillId="0" borderId="0" xfId="0" applyFont="1" applyFill="1"/>
    <xf numFmtId="0" fontId="7" fillId="0" borderId="0" xfId="0" applyFont="1" applyFill="1" applyBorder="1"/>
    <xf numFmtId="4" fontId="5" fillId="0" borderId="0" xfId="0" applyNumberFormat="1" applyFo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17" fontId="11" fillId="2" borderId="14" xfId="0" applyNumberFormat="1" applyFont="1" applyFill="1" applyBorder="1" applyAlignment="1">
      <alignment horizontal="right"/>
    </xf>
    <xf numFmtId="165" fontId="12" fillId="3" borderId="15" xfId="0" applyNumberFormat="1" applyFont="1" applyFill="1" applyBorder="1" applyAlignment="1">
      <alignment horizontal="center"/>
    </xf>
    <xf numFmtId="165" fontId="12" fillId="3" borderId="16" xfId="0" applyNumberFormat="1" applyFont="1" applyFill="1" applyBorder="1"/>
    <xf numFmtId="0" fontId="11" fillId="0" borderId="0" xfId="0" applyNumberFormat="1" applyFont="1" applyAlignment="1">
      <alignment horizontal="center"/>
    </xf>
    <xf numFmtId="0" fontId="9" fillId="4" borderId="0" xfId="0" applyNumberFormat="1" applyFont="1" applyFill="1" applyAlignment="1">
      <alignment horizontal="center"/>
    </xf>
    <xf numFmtId="165" fontId="12" fillId="0" borderId="15" xfId="0" applyNumberFormat="1" applyFont="1" applyFill="1" applyBorder="1" applyAlignment="1">
      <alignment horizontal="center"/>
    </xf>
    <xf numFmtId="165" fontId="12" fillId="0" borderId="16" xfId="0" applyNumberFormat="1" applyFont="1" applyFill="1" applyBorder="1"/>
    <xf numFmtId="165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5" fontId="11" fillId="5" borderId="0" xfId="0" applyNumberFormat="1" applyFont="1" applyFill="1" applyAlignment="1">
      <alignment horizontal="center"/>
    </xf>
    <xf numFmtId="0" fontId="9" fillId="0" borderId="17" xfId="0" applyFont="1" applyBorder="1" applyAlignment="1">
      <alignment horizontal="center"/>
    </xf>
    <xf numFmtId="165" fontId="15" fillId="0" borderId="17" xfId="0" applyNumberFormat="1" applyFont="1" applyBorder="1" applyAlignment="1">
      <alignment horizontal="center"/>
    </xf>
    <xf numFmtId="0" fontId="11" fillId="5" borderId="0" xfId="0" applyFont="1" applyFill="1"/>
    <xf numFmtId="0" fontId="9" fillId="0" borderId="18" xfId="0" applyFont="1" applyBorder="1" applyAlignment="1">
      <alignment horizontal="center"/>
    </xf>
    <xf numFmtId="165" fontId="15" fillId="0" borderId="18" xfId="0" applyNumberFormat="1" applyFont="1" applyBorder="1" applyAlignment="1">
      <alignment horizontal="center"/>
    </xf>
    <xf numFmtId="0" fontId="10" fillId="0" borderId="0" xfId="0" applyFont="1"/>
    <xf numFmtId="4" fontId="6" fillId="0" borderId="4" xfId="0" applyNumberFormat="1" applyFont="1" applyBorder="1"/>
    <xf numFmtId="4" fontId="5" fillId="0" borderId="5" xfId="0" applyNumberFormat="1" applyFont="1" applyBorder="1"/>
    <xf numFmtId="4" fontId="5" fillId="0" borderId="4" xfId="0" applyNumberFormat="1" applyFont="1" applyBorder="1"/>
    <xf numFmtId="4" fontId="0" fillId="0" borderId="5" xfId="0" applyNumberFormat="1" applyBorder="1"/>
    <xf numFmtId="4" fontId="6" fillId="0" borderId="10" xfId="0" applyNumberFormat="1" applyFont="1" applyBorder="1" applyAlignment="1">
      <alignment horizontal="right"/>
    </xf>
    <xf numFmtId="4" fontId="0" fillId="0" borderId="6" xfId="0" applyNumberFormat="1" applyBorder="1"/>
    <xf numFmtId="4" fontId="6" fillId="0" borderId="0" xfId="0" applyNumberFormat="1" applyFont="1" applyBorder="1" applyAlignment="1">
      <alignment horizontal="right"/>
    </xf>
    <xf numFmtId="4" fontId="7" fillId="0" borderId="6" xfId="0" applyNumberFormat="1" applyFont="1" applyBorder="1"/>
    <xf numFmtId="4" fontId="9" fillId="0" borderId="7" xfId="0" applyNumberFormat="1" applyFont="1" applyBorder="1" applyAlignment="1">
      <alignment horizontal="center"/>
    </xf>
    <xf numFmtId="4" fontId="11" fillId="0" borderId="6" xfId="0" applyNumberFormat="1" applyFont="1" applyFill="1" applyBorder="1" applyAlignment="1">
      <alignment horizontal="right"/>
    </xf>
    <xf numFmtId="4" fontId="12" fillId="0" borderId="7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4" fontId="0" fillId="0" borderId="8" xfId="0" applyNumberFormat="1" applyBorder="1"/>
    <xf numFmtId="4" fontId="0" fillId="0" borderId="9" xfId="0" applyNumberFormat="1" applyBorder="1"/>
    <xf numFmtId="4" fontId="11" fillId="0" borderId="8" xfId="0" applyNumberFormat="1" applyFont="1" applyFill="1" applyBorder="1" applyAlignment="1">
      <alignment horizontal="right"/>
    </xf>
    <xf numFmtId="4" fontId="12" fillId="0" borderId="9" xfId="0" applyNumberFormat="1" applyFont="1" applyFill="1" applyBorder="1" applyAlignment="1">
      <alignment horizontal="center"/>
    </xf>
    <xf numFmtId="4" fontId="0" fillId="0" borderId="11" xfId="0" applyNumberFormat="1" applyBorder="1"/>
    <xf numFmtId="164" fontId="0" fillId="0" borderId="0" xfId="0" applyNumberFormat="1"/>
    <xf numFmtId="164" fontId="13" fillId="0" borderId="0" xfId="0" applyNumberFormat="1" applyFont="1"/>
    <xf numFmtId="0" fontId="16" fillId="0" borderId="0" xfId="0" applyFont="1"/>
    <xf numFmtId="164" fontId="17" fillId="0" borderId="11" xfId="0" applyNumberFormat="1" applyFont="1" applyBorder="1"/>
    <xf numFmtId="0" fontId="13" fillId="6" borderId="0" xfId="0" applyFont="1" applyFill="1"/>
    <xf numFmtId="164" fontId="13" fillId="6" borderId="0" xfId="0" applyNumberFormat="1" applyFont="1" applyFill="1"/>
    <xf numFmtId="0" fontId="8" fillId="7" borderId="0" xfId="0" applyFont="1" applyFill="1"/>
    <xf numFmtId="0" fontId="13" fillId="7" borderId="0" xfId="0" applyFont="1" applyFill="1"/>
    <xf numFmtId="4" fontId="0" fillId="0" borderId="0" xfId="0" applyNumberFormat="1"/>
    <xf numFmtId="0" fontId="13" fillId="0" borderId="19" xfId="0" applyFont="1" applyFill="1" applyBorder="1"/>
    <xf numFmtId="4" fontId="13" fillId="0" borderId="19" xfId="0" applyNumberFormat="1" applyFont="1" applyBorder="1"/>
    <xf numFmtId="0" fontId="8" fillId="0" borderId="19" xfId="0" applyFont="1" applyFill="1" applyBorder="1"/>
    <xf numFmtId="0" fontId="13" fillId="0" borderId="19" xfId="0" applyFont="1" applyBorder="1"/>
    <xf numFmtId="0" fontId="11" fillId="0" borderId="19" xfId="0" applyFont="1" applyFill="1" applyBorder="1"/>
    <xf numFmtId="0" fontId="13" fillId="6" borderId="19" xfId="0" applyFont="1" applyFill="1" applyBorder="1"/>
    <xf numFmtId="4" fontId="13" fillId="6" borderId="19" xfId="0" applyNumberFormat="1" applyFont="1" applyFill="1" applyBorder="1"/>
    <xf numFmtId="0" fontId="10" fillId="0" borderId="0" xfId="0" applyFont="1" applyAlignment="1">
      <alignment horizontal="center"/>
    </xf>
    <xf numFmtId="4" fontId="0" fillId="6" borderId="7" xfId="0" applyNumberFormat="1" applyFill="1" applyBorder="1"/>
    <xf numFmtId="0" fontId="13" fillId="0" borderId="4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" fontId="13" fillId="0" borderId="4" xfId="0" applyNumberFormat="1" applyFont="1" applyBorder="1" applyAlignment="1">
      <alignment horizontal="center"/>
    </xf>
    <xf numFmtId="4" fontId="13" fillId="0" borderId="5" xfId="0" applyNumberFormat="1" applyFont="1" applyBorder="1" applyAlignment="1">
      <alignment horizontal="center"/>
    </xf>
    <xf numFmtId="4" fontId="13" fillId="0" borderId="8" xfId="0" applyNumberFormat="1" applyFont="1" applyBorder="1" applyAlignment="1">
      <alignment horizontal="center"/>
    </xf>
    <xf numFmtId="4" fontId="13" fillId="0" borderId="9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13" fillId="0" borderId="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0" fillId="0" borderId="5" xfId="0" applyBorder="1" applyAlignment="1">
      <alignment horizontal="center"/>
    </xf>
    <xf numFmtId="4" fontId="14" fillId="6" borderId="4" xfId="0" applyNumberFormat="1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3" fillId="6" borderId="4" xfId="0" applyNumberFormat="1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 wrapText="1"/>
    </xf>
    <xf numFmtId="0" fontId="3" fillId="6" borderId="8" xfId="0" applyFont="1" applyFill="1" applyBorder="1" applyAlignment="1">
      <alignment horizontal="center" wrapText="1"/>
    </xf>
    <xf numFmtId="0" fontId="3" fillId="6" borderId="9" xfId="0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7" borderId="1" xfId="0" applyFont="1" applyFill="1" applyBorder="1" applyAlignment="1">
      <alignment horizontal="left"/>
    </xf>
    <xf numFmtId="0" fontId="3" fillId="7" borderId="2" xfId="0" applyFont="1" applyFill="1" applyBorder="1" applyAlignment="1">
      <alignment horizontal="left"/>
    </xf>
    <xf numFmtId="0" fontId="3" fillId="7" borderId="3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tabSelected="1" workbookViewId="0">
      <selection activeCell="B13" sqref="B13"/>
    </sheetView>
  </sheetViews>
  <sheetFormatPr baseColWidth="10" defaultRowHeight="12.75" x14ac:dyDescent="0.2"/>
  <sheetData>
    <row r="2" spans="1:7" ht="14.25" x14ac:dyDescent="0.3">
      <c r="A2" s="60" t="s">
        <v>27</v>
      </c>
      <c r="B2" s="69"/>
      <c r="E2" s="62"/>
      <c r="F2" s="60" t="s">
        <v>28</v>
      </c>
      <c r="G2" s="62"/>
    </row>
    <row r="3" spans="1:7" ht="14.25" x14ac:dyDescent="0.3">
      <c r="A3" s="60" t="s">
        <v>29</v>
      </c>
      <c r="B3" s="69"/>
      <c r="E3" s="62"/>
      <c r="F3" s="70" t="s">
        <v>30</v>
      </c>
      <c r="G3" s="70" t="s">
        <v>31</v>
      </c>
    </row>
    <row r="4" spans="1:7" ht="14.25" x14ac:dyDescent="0.3">
      <c r="A4" s="61" t="s">
        <v>32</v>
      </c>
      <c r="B4" s="71">
        <v>42430</v>
      </c>
      <c r="E4" s="72">
        <v>42339</v>
      </c>
      <c r="F4" s="73"/>
      <c r="G4" s="74"/>
    </row>
    <row r="5" spans="1:7" ht="14.25" x14ac:dyDescent="0.3">
      <c r="A5" s="61" t="s">
        <v>33</v>
      </c>
      <c r="B5" s="71">
        <v>42551</v>
      </c>
      <c r="E5" s="72">
        <v>42370</v>
      </c>
      <c r="F5" s="73"/>
      <c r="G5" s="74"/>
    </row>
    <row r="6" spans="1:7" ht="14.25" x14ac:dyDescent="0.3">
      <c r="A6" s="61" t="s">
        <v>29</v>
      </c>
      <c r="B6" s="75">
        <f>+B5-B4+1</f>
        <v>122</v>
      </c>
      <c r="E6" s="72">
        <v>42401</v>
      </c>
      <c r="F6" s="77">
        <v>20000</v>
      </c>
      <c r="G6" s="74"/>
    </row>
    <row r="7" spans="1:7" ht="14.25" x14ac:dyDescent="0.3">
      <c r="A7" s="61" t="s">
        <v>34</v>
      </c>
      <c r="B7" s="76">
        <v>27</v>
      </c>
      <c r="E7" s="72">
        <v>42430</v>
      </c>
      <c r="F7" s="77">
        <v>20000</v>
      </c>
      <c r="G7" s="78"/>
    </row>
    <row r="8" spans="1:7" ht="14.25" x14ac:dyDescent="0.3">
      <c r="A8" s="61"/>
      <c r="B8" s="69"/>
      <c r="E8" s="72">
        <v>42461</v>
      </c>
      <c r="F8" s="77">
        <v>20000</v>
      </c>
      <c r="G8" s="78"/>
    </row>
    <row r="9" spans="1:7" ht="14.25" x14ac:dyDescent="0.3">
      <c r="A9" s="60" t="s">
        <v>35</v>
      </c>
      <c r="B9" s="69"/>
      <c r="E9" s="72">
        <v>42491</v>
      </c>
      <c r="F9" s="77">
        <v>20000</v>
      </c>
      <c r="G9" s="78"/>
    </row>
    <row r="10" spans="1:7" ht="14.25" x14ac:dyDescent="0.3">
      <c r="A10" s="61" t="s">
        <v>36</v>
      </c>
      <c r="B10" s="71">
        <v>42430</v>
      </c>
      <c r="E10" s="72">
        <v>42522</v>
      </c>
      <c r="F10" s="77">
        <v>20000</v>
      </c>
      <c r="G10" s="78"/>
    </row>
    <row r="11" spans="1:7" ht="14.25" x14ac:dyDescent="0.3">
      <c r="A11" s="61" t="s">
        <v>37</v>
      </c>
      <c r="B11" s="75">
        <v>151</v>
      </c>
      <c r="E11" s="72">
        <v>42552</v>
      </c>
      <c r="F11" s="77">
        <v>20000</v>
      </c>
      <c r="G11" s="78"/>
    </row>
    <row r="12" spans="1:7" ht="14.25" x14ac:dyDescent="0.3">
      <c r="A12" s="61" t="s">
        <v>38</v>
      </c>
      <c r="B12" s="79"/>
      <c r="E12" s="72">
        <v>42583</v>
      </c>
      <c r="F12" s="77">
        <v>20000</v>
      </c>
      <c r="G12" s="78"/>
    </row>
    <row r="13" spans="1:7" ht="14.25" x14ac:dyDescent="0.3">
      <c r="A13" s="61" t="s">
        <v>39</v>
      </c>
      <c r="B13" s="80">
        <f>((F17/2)/184)*B11</f>
        <v>10258.152173913044</v>
      </c>
      <c r="E13" s="72">
        <v>42614</v>
      </c>
      <c r="F13" s="77">
        <v>25000</v>
      </c>
      <c r="G13" s="78"/>
    </row>
    <row r="14" spans="1:7" ht="14.25" x14ac:dyDescent="0.3">
      <c r="A14" s="60" t="s">
        <v>40</v>
      </c>
      <c r="B14" s="81" t="s">
        <v>60</v>
      </c>
      <c r="E14" s="72">
        <v>42644</v>
      </c>
      <c r="F14" s="77">
        <v>20000</v>
      </c>
      <c r="G14" s="78"/>
    </row>
    <row r="15" spans="1:7" ht="14.25" x14ac:dyDescent="0.3">
      <c r="A15" s="61" t="s">
        <v>41</v>
      </c>
      <c r="B15" s="79">
        <f>+F20</f>
        <v>20000</v>
      </c>
      <c r="E15" s="72">
        <v>42675</v>
      </c>
      <c r="F15" s="77">
        <v>21166.67</v>
      </c>
      <c r="G15" s="78"/>
    </row>
    <row r="16" spans="1:7" ht="14.25" x14ac:dyDescent="0.3">
      <c r="A16" s="61" t="s">
        <v>42</v>
      </c>
      <c r="B16" s="82">
        <f>+C17/365*B6</f>
        <v>9.3589041095890408</v>
      </c>
      <c r="E16" s="83" t="s">
        <v>43</v>
      </c>
      <c r="F16" s="84">
        <f>MAX(F4:F15)</f>
        <v>25000</v>
      </c>
      <c r="G16" s="62"/>
    </row>
    <row r="17" spans="1:7" ht="14.25" x14ac:dyDescent="0.3">
      <c r="A17" s="61" t="s">
        <v>44</v>
      </c>
      <c r="B17" s="82">
        <f>(B15/25)*B16</f>
        <v>7487.1232876712329</v>
      </c>
      <c r="C17" s="85">
        <v>28</v>
      </c>
      <c r="E17" s="86" t="s">
        <v>45</v>
      </c>
      <c r="F17" s="87">
        <v>25000</v>
      </c>
      <c r="G17" s="62"/>
    </row>
    <row r="18" spans="1:7" ht="14.25" x14ac:dyDescent="0.3">
      <c r="E18" s="86" t="s">
        <v>46</v>
      </c>
      <c r="F18" s="87">
        <f>(SUM(F7:F13))/7</f>
        <v>20714.285714285714</v>
      </c>
      <c r="G18" s="62"/>
    </row>
    <row r="19" spans="1:7" ht="14.25" x14ac:dyDescent="0.3">
      <c r="E19" s="86" t="s">
        <v>47</v>
      </c>
      <c r="F19" s="87">
        <f>SUM(F4:F15)/9</f>
        <v>22907.407777777775</v>
      </c>
      <c r="G19" s="62"/>
    </row>
    <row r="20" spans="1:7" ht="14.25" x14ac:dyDescent="0.3">
      <c r="A20" s="61"/>
      <c r="E20" s="86" t="s">
        <v>48</v>
      </c>
      <c r="F20" s="87">
        <f>+F14</f>
        <v>20000</v>
      </c>
    </row>
    <row r="24" spans="1:7" x14ac:dyDescent="0.2">
      <c r="A24" s="88" t="s">
        <v>61</v>
      </c>
      <c r="B24" s="88" t="s">
        <v>68</v>
      </c>
      <c r="C24" s="106">
        <v>90</v>
      </c>
    </row>
    <row r="26" spans="1:7" x14ac:dyDescent="0.2">
      <c r="A26" s="88" t="s">
        <v>58</v>
      </c>
      <c r="C26">
        <v>15</v>
      </c>
    </row>
    <row r="27" spans="1:7" x14ac:dyDescent="0.2">
      <c r="A27" s="88" t="s">
        <v>59</v>
      </c>
      <c r="C27">
        <v>10</v>
      </c>
    </row>
    <row r="28" spans="1:7" x14ac:dyDescent="0.2">
      <c r="A28" s="88" t="s">
        <v>62</v>
      </c>
      <c r="C28" s="106">
        <f>+C24*1.5</f>
        <v>135</v>
      </c>
    </row>
    <row r="29" spans="1:7" x14ac:dyDescent="0.2">
      <c r="A29" s="88" t="s">
        <v>63</v>
      </c>
      <c r="C29" s="106">
        <f>+C24*2</f>
        <v>180</v>
      </c>
    </row>
    <row r="30" spans="1:7" x14ac:dyDescent="0.2">
      <c r="A30" s="88" t="s">
        <v>65</v>
      </c>
      <c r="C30" s="107">
        <f>+C28*C26</f>
        <v>2025</v>
      </c>
    </row>
    <row r="31" spans="1:7" x14ac:dyDescent="0.2">
      <c r="A31" s="108" t="s">
        <v>64</v>
      </c>
      <c r="B31" s="108"/>
      <c r="C31" s="109">
        <f>+C29*C27</f>
        <v>1800</v>
      </c>
    </row>
    <row r="32" spans="1:7" x14ac:dyDescent="0.2">
      <c r="A32" s="110" t="s">
        <v>69</v>
      </c>
      <c r="B32" s="110"/>
      <c r="C32" s="111">
        <f>+C30+C31</f>
        <v>3825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opLeftCell="A10" workbookViewId="0">
      <selection activeCell="D65" sqref="D65"/>
    </sheetView>
  </sheetViews>
  <sheetFormatPr baseColWidth="10" defaultRowHeight="12.75" x14ac:dyDescent="0.2"/>
  <cols>
    <col min="1" max="1" width="14" customWidth="1"/>
    <col min="2" max="2" width="35.85546875" bestFit="1" customWidth="1"/>
    <col min="4" max="4" width="13.42578125" bestFit="1" customWidth="1"/>
  </cols>
  <sheetData>
    <row r="1" spans="1:8" ht="19.5" customHeight="1" x14ac:dyDescent="0.2">
      <c r="A1" s="180" t="s">
        <v>54</v>
      </c>
      <c r="B1" s="181"/>
      <c r="C1" s="181"/>
      <c r="D1" s="181"/>
      <c r="E1" s="182"/>
      <c r="F1" s="183" t="s">
        <v>56</v>
      </c>
      <c r="G1" s="184"/>
      <c r="H1" s="185"/>
    </row>
    <row r="2" spans="1:8" x14ac:dyDescent="0.2">
      <c r="A2" s="1" t="s">
        <v>55</v>
      </c>
      <c r="B2" s="2"/>
      <c r="C2" s="1"/>
      <c r="D2" s="2"/>
      <c r="E2" s="3"/>
      <c r="F2" s="1"/>
      <c r="G2" s="2"/>
      <c r="H2" s="3"/>
    </row>
    <row r="3" spans="1:8" x14ac:dyDescent="0.2">
      <c r="A3" s="186" t="s">
        <v>0</v>
      </c>
      <c r="B3" s="187"/>
      <c r="C3" s="188"/>
      <c r="D3" s="186" t="s">
        <v>1</v>
      </c>
      <c r="E3" s="187"/>
      <c r="F3" s="188"/>
      <c r="G3" s="186" t="s">
        <v>2</v>
      </c>
      <c r="H3" s="188"/>
    </row>
    <row r="4" spans="1:8" ht="14.25" x14ac:dyDescent="0.2">
      <c r="A4" s="176" t="s">
        <v>66</v>
      </c>
      <c r="B4" s="177"/>
      <c r="C4" s="156"/>
      <c r="D4" s="176" t="s">
        <v>57</v>
      </c>
      <c r="E4" s="177"/>
      <c r="F4" s="156"/>
      <c r="G4" s="176">
        <v>1</v>
      </c>
      <c r="H4" s="156"/>
    </row>
    <row r="5" spans="1:8" ht="14.25" x14ac:dyDescent="0.2">
      <c r="A5" s="4" t="s">
        <v>3</v>
      </c>
      <c r="B5" s="5"/>
      <c r="C5" s="176" t="s">
        <v>4</v>
      </c>
      <c r="D5" s="156"/>
      <c r="E5" s="178" t="s">
        <v>5</v>
      </c>
      <c r="F5" s="179"/>
      <c r="G5" s="176" t="s">
        <v>6</v>
      </c>
      <c r="H5" s="156"/>
    </row>
    <row r="6" spans="1:8" ht="16.5" x14ac:dyDescent="0.3">
      <c r="A6" s="159" t="s">
        <v>7</v>
      </c>
      <c r="B6" s="160"/>
      <c r="C6" s="193">
        <v>42430</v>
      </c>
      <c r="D6" s="170"/>
      <c r="E6" s="165">
        <v>18000</v>
      </c>
      <c r="F6" s="166"/>
      <c r="G6" s="169">
        <v>1</v>
      </c>
      <c r="H6" s="170"/>
    </row>
    <row r="7" spans="1:8" ht="14.25" x14ac:dyDescent="0.2">
      <c r="A7" s="6" t="s">
        <v>8</v>
      </c>
      <c r="B7" s="7"/>
      <c r="C7" s="171"/>
      <c r="D7" s="172"/>
      <c r="E7" s="167"/>
      <c r="F7" s="168"/>
      <c r="G7" s="171"/>
      <c r="H7" s="172"/>
    </row>
    <row r="8" spans="1:8" ht="16.5" x14ac:dyDescent="0.3">
      <c r="A8" s="159" t="s">
        <v>49</v>
      </c>
      <c r="B8" s="160"/>
      <c r="C8" s="173" t="s">
        <v>67</v>
      </c>
      <c r="D8" s="174"/>
      <c r="E8" s="174"/>
      <c r="F8" s="174"/>
      <c r="G8" s="174"/>
      <c r="H8" s="175"/>
    </row>
    <row r="9" spans="1:8" ht="16.5" x14ac:dyDescent="0.3">
      <c r="A9" s="146" t="s">
        <v>9</v>
      </c>
      <c r="B9" s="147"/>
      <c r="C9" s="148" t="s">
        <v>10</v>
      </c>
      <c r="D9" s="149"/>
      <c r="E9" s="149"/>
      <c r="F9" s="149"/>
      <c r="G9" s="149"/>
      <c r="H9" s="150"/>
    </row>
    <row r="10" spans="1:8" ht="16.5" x14ac:dyDescent="0.3">
      <c r="A10" s="151" t="s">
        <v>50</v>
      </c>
      <c r="B10" s="152"/>
      <c r="C10" s="9"/>
      <c r="D10" s="10"/>
      <c r="E10" s="10"/>
      <c r="F10" s="10"/>
      <c r="G10" s="10"/>
      <c r="H10" s="8"/>
    </row>
    <row r="11" spans="1:8" ht="30.75" customHeight="1" x14ac:dyDescent="0.2">
      <c r="A11" s="153" t="s">
        <v>11</v>
      </c>
      <c r="B11" s="154"/>
      <c r="C11" s="155" t="s">
        <v>12</v>
      </c>
      <c r="D11" s="156"/>
      <c r="E11" s="157" t="s">
        <v>13</v>
      </c>
      <c r="F11" s="158"/>
      <c r="G11" s="153" t="s">
        <v>14</v>
      </c>
      <c r="H11" s="158"/>
    </row>
    <row r="12" spans="1:8" ht="13.5" x14ac:dyDescent="0.25">
      <c r="A12" s="11">
        <v>201</v>
      </c>
      <c r="B12" s="12" t="s">
        <v>15</v>
      </c>
      <c r="C12" s="89"/>
      <c r="D12" s="90">
        <v>18000</v>
      </c>
      <c r="E12" s="91"/>
      <c r="F12" s="92"/>
      <c r="G12" s="93"/>
      <c r="H12" s="92"/>
    </row>
    <row r="13" spans="1:8" ht="13.5" x14ac:dyDescent="0.25">
      <c r="A13" s="14">
        <v>212</v>
      </c>
      <c r="B13" s="15" t="s">
        <v>58</v>
      </c>
      <c r="C13" s="94"/>
      <c r="D13" s="18">
        <f>+Hoja2!C30</f>
        <v>2025</v>
      </c>
      <c r="E13" s="94"/>
      <c r="F13" s="18"/>
      <c r="G13" s="95"/>
      <c r="H13" s="18"/>
    </row>
    <row r="14" spans="1:8" ht="13.5" x14ac:dyDescent="0.25">
      <c r="A14" s="14">
        <v>213</v>
      </c>
      <c r="B14" s="15" t="s">
        <v>59</v>
      </c>
      <c r="C14" s="94"/>
      <c r="D14" s="18">
        <f>+Hoja2!C31</f>
        <v>1800</v>
      </c>
      <c r="E14" s="94"/>
      <c r="F14" s="18"/>
      <c r="G14" s="95"/>
      <c r="H14" s="18"/>
    </row>
    <row r="15" spans="1:8" ht="14.25" x14ac:dyDescent="0.3">
      <c r="A15" s="14">
        <v>401</v>
      </c>
      <c r="B15" s="15" t="s">
        <v>16</v>
      </c>
      <c r="C15" s="94"/>
      <c r="D15" s="18"/>
      <c r="E15" s="96"/>
      <c r="F15" s="97"/>
      <c r="G15" s="95"/>
      <c r="H15" s="17">
        <f>+C19*0.11</f>
        <v>2400.75</v>
      </c>
    </row>
    <row r="16" spans="1:8" ht="14.25" x14ac:dyDescent="0.3">
      <c r="A16" s="14">
        <v>402</v>
      </c>
      <c r="B16" s="15" t="s">
        <v>17</v>
      </c>
      <c r="C16" s="94"/>
      <c r="D16" s="18"/>
      <c r="E16" s="98"/>
      <c r="F16" s="99"/>
      <c r="G16" s="95"/>
      <c r="H16" s="17">
        <f>+C19*0.03</f>
        <v>654.75</v>
      </c>
    </row>
    <row r="17" spans="1:8" ht="14.25" x14ac:dyDescent="0.3">
      <c r="A17" s="19">
        <v>405</v>
      </c>
      <c r="B17" s="20" t="s">
        <v>18</v>
      </c>
      <c r="C17" s="94"/>
      <c r="D17" s="18"/>
      <c r="E17" s="98"/>
      <c r="F17" s="99"/>
      <c r="G17" s="100"/>
      <c r="H17" s="17">
        <f>+C19*0.03</f>
        <v>654.75</v>
      </c>
    </row>
    <row r="18" spans="1:8" ht="14.25" x14ac:dyDescent="0.3">
      <c r="A18" s="23">
        <v>999</v>
      </c>
      <c r="B18" s="24" t="s">
        <v>19</v>
      </c>
      <c r="C18" s="101"/>
      <c r="D18" s="102"/>
      <c r="E18" s="103"/>
      <c r="F18" s="104"/>
      <c r="G18" s="105"/>
      <c r="H18" s="102"/>
    </row>
    <row r="19" spans="1:8" x14ac:dyDescent="0.2">
      <c r="A19" s="27"/>
      <c r="B19" s="13"/>
      <c r="C19" s="133">
        <f>SUM(D12:D16)</f>
        <v>21825</v>
      </c>
      <c r="D19" s="134"/>
      <c r="E19" s="133">
        <f>SUM(F12:F18)</f>
        <v>0</v>
      </c>
      <c r="F19" s="134"/>
      <c r="G19" s="133">
        <f>SUM(H12:H17)</f>
        <v>3710.25</v>
      </c>
      <c r="H19" s="134"/>
    </row>
    <row r="20" spans="1:8" x14ac:dyDescent="0.2">
      <c r="A20" s="22"/>
      <c r="B20" s="16"/>
      <c r="C20" s="135"/>
      <c r="D20" s="136"/>
      <c r="E20" s="135"/>
      <c r="F20" s="136"/>
      <c r="G20" s="135"/>
      <c r="H20" s="136"/>
    </row>
    <row r="21" spans="1:8" x14ac:dyDescent="0.2">
      <c r="A21" s="126" t="s">
        <v>20</v>
      </c>
      <c r="B21" s="137"/>
      <c r="C21" s="138" t="s">
        <v>21</v>
      </c>
      <c r="D21" s="139"/>
      <c r="E21" s="140" t="s">
        <v>22</v>
      </c>
      <c r="F21" s="141"/>
      <c r="G21" s="189">
        <f>+C19+E19-G19</f>
        <v>18114.75</v>
      </c>
      <c r="H21" s="190"/>
    </row>
    <row r="22" spans="1:8" ht="14.25" x14ac:dyDescent="0.3">
      <c r="A22" s="28" t="s">
        <v>70</v>
      </c>
      <c r="B22" s="16"/>
      <c r="C22" s="28" t="s">
        <v>51</v>
      </c>
      <c r="D22" s="21"/>
      <c r="E22" s="29"/>
      <c r="F22" s="30"/>
      <c r="G22" s="191"/>
      <c r="H22" s="192"/>
    </row>
    <row r="23" spans="1:8" ht="14.25" x14ac:dyDescent="0.3">
      <c r="A23" s="31"/>
      <c r="B23" s="32"/>
      <c r="C23" s="31"/>
      <c r="D23" s="26"/>
      <c r="E23" s="33"/>
      <c r="F23" s="34"/>
      <c r="G23" s="26"/>
      <c r="H23" s="25"/>
    </row>
    <row r="24" spans="1:8" ht="14.25" x14ac:dyDescent="0.3">
      <c r="A24" s="124" t="s">
        <v>23</v>
      </c>
      <c r="B24" s="125"/>
      <c r="C24" s="35"/>
      <c r="D24" s="35"/>
      <c r="E24" s="36"/>
      <c r="F24" s="37"/>
      <c r="G24" s="38"/>
      <c r="H24" s="13"/>
    </row>
    <row r="25" spans="1:8" ht="13.5" x14ac:dyDescent="0.25">
      <c r="A25" s="39" t="s">
        <v>53</v>
      </c>
      <c r="B25" s="26"/>
      <c r="C25" s="40"/>
      <c r="D25" s="40"/>
      <c r="E25" s="41"/>
      <c r="F25" s="42"/>
      <c r="G25" s="26"/>
      <c r="H25" s="25"/>
    </row>
    <row r="26" spans="1:8" ht="14.25" customHeight="1" x14ac:dyDescent="0.3">
      <c r="A26" s="43" t="s">
        <v>52</v>
      </c>
      <c r="B26" s="44"/>
      <c r="C26" s="35"/>
      <c r="D26" s="35"/>
      <c r="E26" s="45"/>
      <c r="F26" s="46"/>
      <c r="G26" s="47"/>
      <c r="H26" s="13"/>
    </row>
    <row r="27" spans="1:8" ht="14.25" customHeight="1" x14ac:dyDescent="0.3">
      <c r="A27" s="126" t="s">
        <v>24</v>
      </c>
      <c r="B27" s="127"/>
      <c r="C27" s="48"/>
      <c r="D27" s="49"/>
      <c r="E27" s="50"/>
      <c r="F27" s="51"/>
      <c r="G27" s="52"/>
      <c r="H27" s="16"/>
    </row>
    <row r="28" spans="1:8" ht="14.25" customHeight="1" x14ac:dyDescent="0.3">
      <c r="A28" s="53" t="s">
        <v>71</v>
      </c>
      <c r="B28" s="54"/>
      <c r="C28" s="49"/>
      <c r="D28" s="49"/>
      <c r="E28" s="50"/>
      <c r="F28" s="51"/>
      <c r="G28" s="55"/>
      <c r="H28" s="16"/>
    </row>
    <row r="29" spans="1:8" ht="14.25" customHeight="1" x14ac:dyDescent="0.25">
      <c r="A29" s="56" t="s">
        <v>25</v>
      </c>
      <c r="B29" s="57"/>
      <c r="C29" s="21"/>
      <c r="D29" s="21"/>
      <c r="E29" s="52"/>
      <c r="F29" s="58"/>
      <c r="G29" s="59"/>
      <c r="H29" s="25"/>
    </row>
    <row r="30" spans="1:8" x14ac:dyDescent="0.2">
      <c r="A30" s="128" t="s">
        <v>72</v>
      </c>
      <c r="B30" s="129"/>
      <c r="C30" s="40"/>
      <c r="D30" s="26"/>
      <c r="E30" s="26"/>
      <c r="F30" s="130" t="s">
        <v>26</v>
      </c>
      <c r="G30" s="131"/>
      <c r="H30" s="132"/>
    </row>
    <row r="31" spans="1:8" ht="14.25" x14ac:dyDescent="0.3">
      <c r="B31" s="61"/>
      <c r="C31" s="65"/>
      <c r="G31" s="55"/>
    </row>
    <row r="32" spans="1:8" ht="14.25" x14ac:dyDescent="0.3">
      <c r="B32" s="61"/>
      <c r="C32" s="65"/>
      <c r="G32" s="55"/>
    </row>
    <row r="33" spans="1:8" ht="14.25" x14ac:dyDescent="0.3">
      <c r="A33" s="113" t="s">
        <v>73</v>
      </c>
      <c r="B33" s="112"/>
      <c r="C33" s="66"/>
      <c r="F33" s="68"/>
      <c r="G33" s="55"/>
    </row>
    <row r="34" spans="1:8" ht="14.25" x14ac:dyDescent="0.3">
      <c r="B34" s="61"/>
      <c r="F34" s="68"/>
      <c r="G34" s="55"/>
    </row>
    <row r="35" spans="1:8" ht="14.25" x14ac:dyDescent="0.3">
      <c r="B35" s="62"/>
      <c r="G35" s="63"/>
    </row>
    <row r="36" spans="1:8" ht="14.25" thickBot="1" x14ac:dyDescent="0.3">
      <c r="A36" s="118" t="s">
        <v>74</v>
      </c>
      <c r="B36" s="117"/>
      <c r="C36" s="116">
        <f>+C19*0.23</f>
        <v>5019.75</v>
      </c>
      <c r="G36" s="55"/>
      <c r="H36" s="65"/>
    </row>
    <row r="37" spans="1:8" ht="15" thickTop="1" x14ac:dyDescent="0.3">
      <c r="B37" s="66"/>
      <c r="C37" s="114"/>
      <c r="G37" s="67"/>
      <c r="H37" s="65"/>
    </row>
    <row r="38" spans="1:8" ht="15" thickBot="1" x14ac:dyDescent="0.35">
      <c r="A38" s="115" t="s">
        <v>75</v>
      </c>
      <c r="B38" s="119"/>
      <c r="C38" s="116">
        <f>(C19*0.005)+1.5</f>
        <v>110.625</v>
      </c>
      <c r="G38" s="67"/>
      <c r="H38" s="65"/>
    </row>
    <row r="39" spans="1:8" ht="15" thickTop="1" x14ac:dyDescent="0.3">
      <c r="B39" s="66"/>
      <c r="C39" s="114"/>
      <c r="G39" s="67"/>
      <c r="H39" s="65"/>
    </row>
    <row r="40" spans="1:8" ht="15" thickBot="1" x14ac:dyDescent="0.35">
      <c r="A40" s="120" t="s">
        <v>76</v>
      </c>
      <c r="B40" s="120"/>
      <c r="C40" s="121">
        <f>+C36+C38</f>
        <v>5130.375</v>
      </c>
      <c r="G40" s="67"/>
      <c r="H40" s="65"/>
    </row>
    <row r="41" spans="1:8" ht="13.5" thickTop="1" x14ac:dyDescent="0.2">
      <c r="C41" s="114"/>
      <c r="G41" s="21"/>
    </row>
    <row r="42" spans="1:8" ht="13.5" x14ac:dyDescent="0.25">
      <c r="B42" s="64"/>
      <c r="C42" s="114"/>
    </row>
    <row r="43" spans="1:8" ht="14.25" x14ac:dyDescent="0.3">
      <c r="A43" s="113" t="s">
        <v>77</v>
      </c>
      <c r="B43" s="112"/>
      <c r="C43" s="66"/>
      <c r="F43" s="68"/>
      <c r="G43" s="55"/>
    </row>
    <row r="44" spans="1:8" ht="14.25" x14ac:dyDescent="0.3">
      <c r="B44" s="66"/>
      <c r="C44" s="114"/>
    </row>
    <row r="45" spans="1:8" ht="14.25" x14ac:dyDescent="0.3">
      <c r="A45" s="88" t="s">
        <v>81</v>
      </c>
      <c r="B45" s="66"/>
      <c r="C45" s="114">
        <f>+C19</f>
        <v>21825</v>
      </c>
    </row>
    <row r="46" spans="1:8" x14ac:dyDescent="0.2">
      <c r="A46" s="88" t="s">
        <v>82</v>
      </c>
      <c r="C46">
        <v>6</v>
      </c>
    </row>
    <row r="47" spans="1:8" x14ac:dyDescent="0.2">
      <c r="A47" s="88" t="s">
        <v>83</v>
      </c>
      <c r="C47">
        <v>4</v>
      </c>
    </row>
    <row r="48" spans="1:8" x14ac:dyDescent="0.2">
      <c r="A48" s="88" t="s">
        <v>79</v>
      </c>
      <c r="B48" s="122" t="s">
        <v>84</v>
      </c>
      <c r="C48" s="114">
        <f>(10912.5/6)*4</f>
        <v>7275</v>
      </c>
    </row>
    <row r="49" spans="1:8" ht="13.5" thickBot="1" x14ac:dyDescent="0.25">
      <c r="A49" s="120" t="s">
        <v>80</v>
      </c>
      <c r="B49" s="120"/>
      <c r="C49" s="121">
        <f>+C48*0.83</f>
        <v>6038.25</v>
      </c>
    </row>
    <row r="50" spans="1:8" ht="13.5" thickTop="1" x14ac:dyDescent="0.2"/>
    <row r="53" spans="1:8" ht="15" x14ac:dyDescent="0.2">
      <c r="A53" s="180" t="s">
        <v>54</v>
      </c>
      <c r="B53" s="181"/>
      <c r="C53" s="181"/>
      <c r="D53" s="181"/>
      <c r="E53" s="182"/>
      <c r="F53" s="183" t="s">
        <v>56</v>
      </c>
      <c r="G53" s="184"/>
      <c r="H53" s="185"/>
    </row>
    <row r="54" spans="1:8" x14ac:dyDescent="0.2">
      <c r="A54" s="1" t="s">
        <v>55</v>
      </c>
      <c r="B54" s="2"/>
      <c r="C54" s="1"/>
      <c r="D54" s="2"/>
      <c r="E54" s="3"/>
      <c r="F54" s="1"/>
      <c r="G54" s="2"/>
      <c r="H54" s="3"/>
    </row>
    <row r="55" spans="1:8" x14ac:dyDescent="0.2">
      <c r="A55" s="186" t="s">
        <v>0</v>
      </c>
      <c r="B55" s="187"/>
      <c r="C55" s="188"/>
      <c r="D55" s="186" t="s">
        <v>1</v>
      </c>
      <c r="E55" s="187"/>
      <c r="F55" s="188"/>
      <c r="G55" s="186" t="s">
        <v>2</v>
      </c>
      <c r="H55" s="188"/>
    </row>
    <row r="56" spans="1:8" ht="14.25" x14ac:dyDescent="0.2">
      <c r="A56" s="176" t="s">
        <v>66</v>
      </c>
      <c r="B56" s="177"/>
      <c r="C56" s="156"/>
      <c r="D56" s="176" t="s">
        <v>57</v>
      </c>
      <c r="E56" s="177"/>
      <c r="F56" s="156"/>
      <c r="G56" s="176">
        <v>1</v>
      </c>
      <c r="H56" s="156"/>
    </row>
    <row r="57" spans="1:8" ht="14.25" x14ac:dyDescent="0.2">
      <c r="A57" s="4" t="s">
        <v>3</v>
      </c>
      <c r="B57" s="5"/>
      <c r="C57" s="176" t="s">
        <v>4</v>
      </c>
      <c r="D57" s="156"/>
      <c r="E57" s="178" t="s">
        <v>5</v>
      </c>
      <c r="F57" s="179"/>
      <c r="G57" s="176" t="s">
        <v>6</v>
      </c>
      <c r="H57" s="156"/>
    </row>
    <row r="58" spans="1:8" ht="16.5" x14ac:dyDescent="0.3">
      <c r="A58" s="159" t="s">
        <v>7</v>
      </c>
      <c r="B58" s="160"/>
      <c r="C58" s="161">
        <v>42278</v>
      </c>
      <c r="D58" s="162"/>
      <c r="E58" s="165">
        <v>18000</v>
      </c>
      <c r="F58" s="166"/>
      <c r="G58" s="169">
        <v>1</v>
      </c>
      <c r="H58" s="170"/>
    </row>
    <row r="59" spans="1:8" ht="14.25" x14ac:dyDescent="0.2">
      <c r="A59" s="6" t="s">
        <v>8</v>
      </c>
      <c r="B59" s="7"/>
      <c r="C59" s="163"/>
      <c r="D59" s="164"/>
      <c r="E59" s="167"/>
      <c r="F59" s="168"/>
      <c r="G59" s="171"/>
      <c r="H59" s="172"/>
    </row>
    <row r="60" spans="1:8" ht="16.5" x14ac:dyDescent="0.3">
      <c r="A60" s="159" t="s">
        <v>49</v>
      </c>
      <c r="B60" s="160"/>
      <c r="C60" s="173" t="s">
        <v>85</v>
      </c>
      <c r="D60" s="174"/>
      <c r="E60" s="174"/>
      <c r="F60" s="174"/>
      <c r="G60" s="174"/>
      <c r="H60" s="175"/>
    </row>
    <row r="61" spans="1:8" ht="16.5" x14ac:dyDescent="0.3">
      <c r="A61" s="146" t="s">
        <v>9</v>
      </c>
      <c r="B61" s="147"/>
      <c r="C61" s="148" t="s">
        <v>10</v>
      </c>
      <c r="D61" s="149"/>
      <c r="E61" s="149"/>
      <c r="F61" s="149"/>
      <c r="G61" s="149"/>
      <c r="H61" s="150"/>
    </row>
    <row r="62" spans="1:8" ht="16.5" x14ac:dyDescent="0.3">
      <c r="A62" s="151" t="s">
        <v>50</v>
      </c>
      <c r="B62" s="152"/>
      <c r="C62" s="9"/>
      <c r="D62" s="10"/>
      <c r="E62" s="10"/>
      <c r="F62" s="10"/>
      <c r="G62" s="10"/>
      <c r="H62" s="8"/>
    </row>
    <row r="63" spans="1:8" ht="14.25" x14ac:dyDescent="0.2">
      <c r="A63" s="153" t="s">
        <v>11</v>
      </c>
      <c r="B63" s="154"/>
      <c r="C63" s="155" t="s">
        <v>12</v>
      </c>
      <c r="D63" s="156"/>
      <c r="E63" s="157" t="s">
        <v>13</v>
      </c>
      <c r="F63" s="158"/>
      <c r="G63" s="153" t="s">
        <v>14</v>
      </c>
      <c r="H63" s="158"/>
    </row>
    <row r="64" spans="1:8" ht="13.5" x14ac:dyDescent="0.25">
      <c r="A64" s="11">
        <v>201</v>
      </c>
      <c r="B64" s="12" t="s">
        <v>15</v>
      </c>
      <c r="C64" s="89"/>
      <c r="D64" s="90">
        <v>18000</v>
      </c>
      <c r="E64" s="91"/>
      <c r="F64" s="92"/>
      <c r="G64" s="93"/>
      <c r="H64" s="92"/>
    </row>
    <row r="65" spans="1:8" ht="13.5" x14ac:dyDescent="0.25">
      <c r="A65" s="14">
        <v>214</v>
      </c>
      <c r="B65" s="15" t="s">
        <v>78</v>
      </c>
      <c r="C65" s="94"/>
      <c r="D65" s="123">
        <v>10912.5</v>
      </c>
      <c r="E65" s="94"/>
      <c r="F65" s="18"/>
      <c r="G65" s="95"/>
      <c r="H65" s="18"/>
    </row>
    <row r="66" spans="1:8" ht="14.25" x14ac:dyDescent="0.3">
      <c r="A66" s="14">
        <v>401</v>
      </c>
      <c r="B66" s="15" t="s">
        <v>16</v>
      </c>
      <c r="C66" s="94"/>
      <c r="D66" s="18"/>
      <c r="E66" s="96"/>
      <c r="F66" s="97"/>
      <c r="G66" s="95"/>
      <c r="H66" s="17">
        <f>+C70*0.11</f>
        <v>3180.375</v>
      </c>
    </row>
    <row r="67" spans="1:8" ht="14.25" x14ac:dyDescent="0.3">
      <c r="A67" s="14">
        <v>402</v>
      </c>
      <c r="B67" s="15" t="s">
        <v>17</v>
      </c>
      <c r="C67" s="94"/>
      <c r="D67" s="18"/>
      <c r="E67" s="98"/>
      <c r="F67" s="99"/>
      <c r="G67" s="95"/>
      <c r="H67" s="17">
        <f>+C70*0.03</f>
        <v>867.375</v>
      </c>
    </row>
    <row r="68" spans="1:8" ht="14.25" x14ac:dyDescent="0.3">
      <c r="A68" s="19">
        <v>405</v>
      </c>
      <c r="B68" s="20" t="s">
        <v>18</v>
      </c>
      <c r="C68" s="94"/>
      <c r="D68" s="18"/>
      <c r="E68" s="98"/>
      <c r="F68" s="99"/>
      <c r="G68" s="100"/>
      <c r="H68" s="17">
        <f>+C70*0.03</f>
        <v>867.375</v>
      </c>
    </row>
    <row r="69" spans="1:8" ht="14.25" x14ac:dyDescent="0.3">
      <c r="A69" s="23">
        <v>999</v>
      </c>
      <c r="B69" s="24" t="s">
        <v>19</v>
      </c>
      <c r="C69" s="101"/>
      <c r="D69" s="102"/>
      <c r="E69" s="103"/>
      <c r="F69" s="104"/>
      <c r="G69" s="105"/>
      <c r="H69" s="102"/>
    </row>
    <row r="70" spans="1:8" x14ac:dyDescent="0.2">
      <c r="A70" s="27"/>
      <c r="B70" s="13"/>
      <c r="C70" s="133">
        <f>SUM(D64:D67)</f>
        <v>28912.5</v>
      </c>
      <c r="D70" s="134"/>
      <c r="E70" s="133">
        <f>SUM(F64:F69)</f>
        <v>0</v>
      </c>
      <c r="F70" s="134"/>
      <c r="G70" s="133">
        <f>SUM(H64:H68)</f>
        <v>4915.125</v>
      </c>
      <c r="H70" s="134"/>
    </row>
    <row r="71" spans="1:8" x14ac:dyDescent="0.2">
      <c r="A71" s="22"/>
      <c r="B71" s="16"/>
      <c r="C71" s="135"/>
      <c r="D71" s="136"/>
      <c r="E71" s="135"/>
      <c r="F71" s="136"/>
      <c r="G71" s="135"/>
      <c r="H71" s="136"/>
    </row>
    <row r="72" spans="1:8" x14ac:dyDescent="0.2">
      <c r="A72" s="126" t="s">
        <v>20</v>
      </c>
      <c r="B72" s="137"/>
      <c r="C72" s="138" t="s">
        <v>21</v>
      </c>
      <c r="D72" s="139"/>
      <c r="E72" s="140" t="s">
        <v>22</v>
      </c>
      <c r="F72" s="141"/>
      <c r="G72" s="142">
        <f>+C70+E70-G70</f>
        <v>23997.375</v>
      </c>
      <c r="H72" s="143"/>
    </row>
    <row r="73" spans="1:8" ht="14.25" x14ac:dyDescent="0.3">
      <c r="A73" s="28" t="s">
        <v>70</v>
      </c>
      <c r="B73" s="16"/>
      <c r="C73" s="28" t="s">
        <v>51</v>
      </c>
      <c r="D73" s="21"/>
      <c r="E73" s="29"/>
      <c r="F73" s="30"/>
      <c r="G73" s="144"/>
      <c r="H73" s="145"/>
    </row>
    <row r="74" spans="1:8" ht="14.25" x14ac:dyDescent="0.3">
      <c r="A74" s="31"/>
      <c r="B74" s="32"/>
      <c r="C74" s="31"/>
      <c r="D74" s="26"/>
      <c r="E74" s="33"/>
      <c r="F74" s="34"/>
      <c r="G74" s="26"/>
      <c r="H74" s="25"/>
    </row>
    <row r="75" spans="1:8" ht="14.25" x14ac:dyDescent="0.3">
      <c r="A75" s="124" t="s">
        <v>23</v>
      </c>
      <c r="B75" s="125"/>
      <c r="C75" s="35"/>
      <c r="D75" s="35"/>
      <c r="E75" s="36"/>
      <c r="F75" s="37"/>
      <c r="G75" s="38"/>
      <c r="H75" s="13"/>
    </row>
    <row r="76" spans="1:8" ht="13.5" x14ac:dyDescent="0.25">
      <c r="A76" s="39" t="s">
        <v>53</v>
      </c>
      <c r="B76" s="26"/>
      <c r="C76" s="40"/>
      <c r="D76" s="40"/>
      <c r="E76" s="41"/>
      <c r="F76" s="42"/>
      <c r="G76" s="26"/>
      <c r="H76" s="25"/>
    </row>
    <row r="77" spans="1:8" ht="14.25" x14ac:dyDescent="0.3">
      <c r="A77" s="43" t="s">
        <v>52</v>
      </c>
      <c r="B77" s="44"/>
      <c r="C77" s="35"/>
      <c r="D77" s="35"/>
      <c r="E77" s="45"/>
      <c r="F77" s="46"/>
      <c r="G77" s="47"/>
      <c r="H77" s="13"/>
    </row>
    <row r="78" spans="1:8" ht="14.25" x14ac:dyDescent="0.3">
      <c r="A78" s="126" t="s">
        <v>24</v>
      </c>
      <c r="B78" s="127"/>
      <c r="C78" s="48"/>
      <c r="D78" s="49"/>
      <c r="E78" s="50"/>
      <c r="F78" s="51"/>
      <c r="G78" s="52"/>
      <c r="H78" s="16"/>
    </row>
    <row r="79" spans="1:8" ht="14.25" x14ac:dyDescent="0.3">
      <c r="A79" s="53" t="s">
        <v>71</v>
      </c>
      <c r="B79" s="54"/>
      <c r="C79" s="49"/>
      <c r="D79" s="49"/>
      <c r="E79" s="50"/>
      <c r="F79" s="51"/>
      <c r="G79" s="55"/>
      <c r="H79" s="16"/>
    </row>
    <row r="80" spans="1:8" ht="13.5" x14ac:dyDescent="0.25">
      <c r="A80" s="56" t="s">
        <v>25</v>
      </c>
      <c r="B80" s="57"/>
      <c r="C80" s="21"/>
      <c r="D80" s="21"/>
      <c r="E80" s="52"/>
      <c r="F80" s="58"/>
      <c r="G80" s="59"/>
      <c r="H80" s="25"/>
    </row>
    <row r="81" spans="1:8" x14ac:dyDescent="0.2">
      <c r="A81" s="128" t="s">
        <v>72</v>
      </c>
      <c r="B81" s="129"/>
      <c r="C81" s="40"/>
      <c r="D81" s="26"/>
      <c r="E81" s="26"/>
      <c r="F81" s="130" t="s">
        <v>26</v>
      </c>
      <c r="G81" s="131"/>
      <c r="H81" s="132"/>
    </row>
  </sheetData>
  <mergeCells count="70">
    <mergeCell ref="A4:C4"/>
    <mergeCell ref="D4:F4"/>
    <mergeCell ref="G4:H4"/>
    <mergeCell ref="A1:E1"/>
    <mergeCell ref="F1:H1"/>
    <mergeCell ref="A3:C3"/>
    <mergeCell ref="D3:F3"/>
    <mergeCell ref="G3:H3"/>
    <mergeCell ref="A11:B11"/>
    <mergeCell ref="C11:D11"/>
    <mergeCell ref="E11:F11"/>
    <mergeCell ref="G11:H11"/>
    <mergeCell ref="C5:D5"/>
    <mergeCell ref="E5:F5"/>
    <mergeCell ref="G5:H5"/>
    <mergeCell ref="A6:B6"/>
    <mergeCell ref="C6:D7"/>
    <mergeCell ref="E6:F7"/>
    <mergeCell ref="G6:H7"/>
    <mergeCell ref="A8:B8"/>
    <mergeCell ref="C8:H8"/>
    <mergeCell ref="A9:B9"/>
    <mergeCell ref="C9:H9"/>
    <mergeCell ref="A10:B10"/>
    <mergeCell ref="A24:B24"/>
    <mergeCell ref="A27:B27"/>
    <mergeCell ref="A30:B30"/>
    <mergeCell ref="F30:H30"/>
    <mergeCell ref="C19:D20"/>
    <mergeCell ref="E19:F20"/>
    <mergeCell ref="G19:H20"/>
    <mergeCell ref="A21:B21"/>
    <mergeCell ref="C21:D21"/>
    <mergeCell ref="E21:F21"/>
    <mergeCell ref="G21:H22"/>
    <mergeCell ref="A53:E53"/>
    <mergeCell ref="F53:H53"/>
    <mergeCell ref="A55:C55"/>
    <mergeCell ref="D55:F55"/>
    <mergeCell ref="G55:H55"/>
    <mergeCell ref="A56:C56"/>
    <mergeCell ref="D56:F56"/>
    <mergeCell ref="G56:H56"/>
    <mergeCell ref="C57:D57"/>
    <mergeCell ref="E57:F57"/>
    <mergeCell ref="G57:H57"/>
    <mergeCell ref="A58:B58"/>
    <mergeCell ref="C58:D59"/>
    <mergeCell ref="E58:F59"/>
    <mergeCell ref="G58:H59"/>
    <mergeCell ref="A60:B60"/>
    <mergeCell ref="C60:H60"/>
    <mergeCell ref="A61:B61"/>
    <mergeCell ref="C61:H61"/>
    <mergeCell ref="A62:B62"/>
    <mergeCell ref="A63:B63"/>
    <mergeCell ref="C63:D63"/>
    <mergeCell ref="E63:F63"/>
    <mergeCell ref="G63:H63"/>
    <mergeCell ref="A75:B75"/>
    <mergeCell ref="A78:B78"/>
    <mergeCell ref="A81:B81"/>
    <mergeCell ref="F81:H81"/>
    <mergeCell ref="C70:D71"/>
    <mergeCell ref="E70:F71"/>
    <mergeCell ref="G70:H71"/>
    <mergeCell ref="A72:B72"/>
    <mergeCell ref="C72:D72"/>
    <mergeCell ref="E72:F72"/>
    <mergeCell ref="G72:H73"/>
  </mergeCells>
  <printOptions horizontalCentered="1"/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xxx (2)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</dc:creator>
  <cp:lastModifiedBy>Lujan</cp:lastModifiedBy>
  <dcterms:created xsi:type="dcterms:W3CDTF">2011-10-15T15:53:32Z</dcterms:created>
  <dcterms:modified xsi:type="dcterms:W3CDTF">2017-03-06T22:28:04Z</dcterms:modified>
</cp:coreProperties>
</file>