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2022-03-01\Capacitarte\Costos para la toma de decisiones\M3\"/>
    </mc:Choice>
  </mc:AlternateContent>
  <xr:revisionPtr revIDLastSave="0" documentId="13_ncr:1_{B8F39B36-A1FC-4F58-BDBD-403C8A064DE5}" xr6:coauthVersionLast="47" xr6:coauthVersionMax="47" xr10:uidLastSave="{00000000-0000-0000-0000-000000000000}"/>
  <bookViews>
    <workbookView xWindow="-108" yWindow="-108" windowWidth="23256" windowHeight="12456" xr2:uid="{FD3B8BDE-7627-4F47-8256-BE4AD093AA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F18" i="1"/>
  <c r="D41" i="1"/>
  <c r="D40" i="1"/>
  <c r="H27" i="1"/>
  <c r="D27" i="1"/>
  <c r="D25" i="1"/>
  <c r="F19" i="1"/>
  <c r="D19" i="1"/>
  <c r="D18" i="1"/>
  <c r="K10" i="1"/>
  <c r="N10" i="1" s="1"/>
  <c r="F10" i="1"/>
  <c r="M8" i="1"/>
  <c r="K8" i="1"/>
  <c r="F8" i="1"/>
  <c r="K7" i="1"/>
  <c r="N7" i="1" s="1"/>
  <c r="O7" i="1" s="1"/>
  <c r="P7" i="1" s="1"/>
  <c r="F7" i="1"/>
  <c r="N8" i="1" l="1"/>
  <c r="O8" i="1" s="1"/>
  <c r="P8" i="1" s="1"/>
  <c r="D20" i="1"/>
  <c r="F20" i="1" s="1"/>
  <c r="F22" i="1" s="1"/>
  <c r="D33" i="1" s="1"/>
  <c r="F12" i="1"/>
  <c r="D39" i="1" s="1"/>
  <c r="D43" i="1" s="1"/>
  <c r="O10" i="1"/>
  <c r="P10" i="1" s="1"/>
  <c r="N12" i="1"/>
  <c r="N13" i="1" s="1"/>
  <c r="P12" i="1" l="1"/>
  <c r="D22" i="1"/>
  <c r="D31" i="1" s="1"/>
  <c r="O12" i="1"/>
  <c r="D35" i="1" s="1"/>
  <c r="D37" i="1" s="1"/>
  <c r="D45" i="1" s="1"/>
</calcChain>
</file>

<file path=xl/sharedStrings.xml><?xml version="1.0" encoding="utf-8"?>
<sst xmlns="http://schemas.openxmlformats.org/spreadsheetml/2006/main" count="60" uniqueCount="54">
  <si>
    <t>Costo standard producto A</t>
  </si>
  <si>
    <t>Materias Primas</t>
  </si>
  <si>
    <t>Variacion consumo</t>
  </si>
  <si>
    <t>Insumo</t>
  </si>
  <si>
    <t>Unidad de Medidda</t>
  </si>
  <si>
    <t>Cantidad</t>
  </si>
  <si>
    <t>Precio Estandar</t>
  </si>
  <si>
    <t>Consumo real</t>
  </si>
  <si>
    <t>Tela</t>
  </si>
  <si>
    <t>metros</t>
  </si>
  <si>
    <t>Hilo</t>
  </si>
  <si>
    <t>bobina</t>
  </si>
  <si>
    <t>Mano de Obra directa</t>
  </si>
  <si>
    <t>Horas confección</t>
  </si>
  <si>
    <t>horas hombres</t>
  </si>
  <si>
    <t>(Costo Unitario real - Costo unitario estándar) x Cantidad real</t>
  </si>
  <si>
    <t>(Cantidad Real - Cantidad Estándar) x Precio Estándar</t>
  </si>
  <si>
    <t>Compras del mes</t>
  </si>
  <si>
    <t>Precio Pagado</t>
  </si>
  <si>
    <t>Variacion Precio</t>
  </si>
  <si>
    <t>Producción del mes 3000 unidades</t>
  </si>
  <si>
    <t>Consumos del mes</t>
  </si>
  <si>
    <t>Bobinas</t>
  </si>
  <si>
    <t>bobinas</t>
  </si>
  <si>
    <t>Horas Hombres</t>
  </si>
  <si>
    <t>a un costo de 21</t>
  </si>
  <si>
    <t>Precio total Pagado</t>
  </si>
  <si>
    <t>Variacion Consumo</t>
  </si>
  <si>
    <t>Stock final</t>
  </si>
  <si>
    <t>3000 unidades a costo estandar de 305</t>
  </si>
  <si>
    <t>Stock telas</t>
  </si>
  <si>
    <t>compra de 10000 - consumo de 5,400 x precio standard de 100</t>
  </si>
  <si>
    <t xml:space="preserve">Stock Bobinas </t>
  </si>
  <si>
    <t>compra de 8000 - consumo de 3100 x precio standard de 5</t>
  </si>
  <si>
    <t>Datos del ejercicio</t>
  </si>
  <si>
    <t>Costo Estándar establecido</t>
  </si>
  <si>
    <t>Precio Untitario Estandar</t>
  </si>
  <si>
    <t>Costo Producción a Estandar</t>
  </si>
  <si>
    <t>Precio unitario de compra</t>
  </si>
  <si>
    <t>18.000 Horas hombre</t>
  </si>
  <si>
    <t>8.000 bobinas de Hilo</t>
  </si>
  <si>
    <t>10.000 metros de tela</t>
  </si>
  <si>
    <t>10 mil metros x 20 (120 precio pagado - 100 estandar)</t>
  </si>
  <si>
    <t>8 mil bobinas x 3 (4 precio pagado - 5 estandar)</t>
  </si>
  <si>
    <t>18 mil horas x 1 (21 precio pagado - 20 estandar)</t>
  </si>
  <si>
    <t>VARIACION PRECIO POR LAS COMPRAS DEL MES</t>
  </si>
  <si>
    <t>5400 metros</t>
  </si>
  <si>
    <t>3100 bobinas</t>
  </si>
  <si>
    <t>18000 horas</t>
  </si>
  <si>
    <t>Consumo Real total para 3000 unidades</t>
  </si>
  <si>
    <t>Variacion consumo unitario</t>
  </si>
  <si>
    <t>horas</t>
  </si>
  <si>
    <t>unidad de medida</t>
  </si>
  <si>
    <t>Variacion consumo x el total de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</si>
</sst>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.0000_-;\-* #,##0.0000_-;_-* &quot;-&quot;??_-;_-@_-"/>
    <numFmt numFmtId="166" formatCode="_-* #,##0.000_-;\-* #,##0.000_-;_-* &quot;-&quot;??_-;_-@_-"/>
    <numFmt numFmtId="167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165" fontId="0" fillId="0" borderId="0" xfId="1" applyNumberFormat="1" applyFont="1"/>
    <xf numFmtId="166" fontId="0" fillId="0" borderId="0" xfId="1" applyNumberFormat="1" applyFont="1"/>
    <xf numFmtId="0" fontId="3" fillId="2" borderId="2" xfId="0" applyFont="1" applyFill="1" applyBorder="1"/>
    <xf numFmtId="0" fontId="3" fillId="2" borderId="4" xfId="0" applyFont="1" applyFill="1" applyBorder="1"/>
    <xf numFmtId="0" fontId="3" fillId="2" borderId="0" xfId="0" applyFont="1" applyFill="1"/>
    <xf numFmtId="43" fontId="3" fillId="2" borderId="0" xfId="1" applyFont="1" applyFill="1" applyBorder="1"/>
    <xf numFmtId="43" fontId="3" fillId="2" borderId="5" xfId="1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43" fontId="3" fillId="2" borderId="7" xfId="1" applyFont="1" applyFill="1" applyBorder="1"/>
    <xf numFmtId="43" fontId="3" fillId="2" borderId="8" xfId="1" applyFont="1" applyFill="1" applyBorder="1"/>
    <xf numFmtId="43" fontId="0" fillId="0" borderId="0" xfId="1" applyFont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10" fontId="4" fillId="0" borderId="0" xfId="0" applyNumberFormat="1" applyFont="1" applyBorder="1"/>
    <xf numFmtId="0" fontId="5" fillId="0" borderId="4" xfId="0" applyFont="1" applyBorder="1"/>
    <xf numFmtId="0" fontId="5" fillId="0" borderId="0" xfId="0" applyFont="1" applyBorder="1" applyAlignment="1">
      <alignment horizontal="center" vertical="center" wrapText="1"/>
    </xf>
    <xf numFmtId="43" fontId="4" fillId="0" borderId="0" xfId="1" applyFont="1" applyBorder="1"/>
    <xf numFmtId="43" fontId="5" fillId="0" borderId="9" xfId="1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7" fontId="3" fillId="2" borderId="0" xfId="0" applyNumberFormat="1" applyFont="1" applyFill="1"/>
    <xf numFmtId="167" fontId="3" fillId="2" borderId="7" xfId="0" applyNumberFormat="1" applyFont="1" applyFill="1" applyBorder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165" fontId="0" fillId="0" borderId="10" xfId="1" applyNumberFormat="1" applyFont="1" applyBorder="1"/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2" fontId="2" fillId="3" borderId="9" xfId="0" applyNumberFormat="1" applyFont="1" applyFill="1" applyBorder="1"/>
    <xf numFmtId="164" fontId="0" fillId="0" borderId="14" xfId="1" applyNumberFormat="1" applyFont="1" applyBorder="1"/>
    <xf numFmtId="164" fontId="0" fillId="0" borderId="15" xfId="1" applyNumberFormat="1" applyFont="1" applyBorder="1"/>
    <xf numFmtId="164" fontId="0" fillId="0" borderId="12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0982F-B3E3-44BA-955C-5403FF0904BC}">
  <dimension ref="A2:Q46"/>
  <sheetViews>
    <sheetView tabSelected="1" topLeftCell="B1" workbookViewId="0">
      <selection activeCell="O7" sqref="O7:O12"/>
    </sheetView>
  </sheetViews>
  <sheetFormatPr defaultColWidth="9.109375" defaultRowHeight="14.4" x14ac:dyDescent="0.3"/>
  <cols>
    <col min="2" max="2" width="24" customWidth="1"/>
    <col min="3" max="4" width="20.33203125" customWidth="1"/>
    <col min="6" max="6" width="16.109375" customWidth="1"/>
    <col min="7" max="7" width="13.44140625" customWidth="1"/>
    <col min="8" max="8" width="10.5546875" bestFit="1" customWidth="1"/>
    <col min="9" max="9" width="13.6640625" customWidth="1"/>
    <col min="10" max="10" width="13.109375" customWidth="1"/>
    <col min="12" max="12" width="9.33203125" bestFit="1" customWidth="1"/>
    <col min="13" max="14" width="10" bestFit="1" customWidth="1"/>
    <col min="15" max="15" width="13.6640625" customWidth="1"/>
    <col min="16" max="16" width="13.21875" customWidth="1"/>
    <col min="17" max="17" width="14.77734375" customWidth="1"/>
  </cols>
  <sheetData>
    <row r="2" spans="1:17" x14ac:dyDescent="0.3">
      <c r="B2" s="30"/>
    </row>
    <row r="3" spans="1:17" ht="15" thickBot="1" x14ac:dyDescent="0.35">
      <c r="A3" s="30" t="s">
        <v>34</v>
      </c>
    </row>
    <row r="4" spans="1:17" ht="15" thickBot="1" x14ac:dyDescent="0.35">
      <c r="A4" s="17" t="s">
        <v>0</v>
      </c>
      <c r="B4" s="18"/>
      <c r="C4" s="18"/>
      <c r="D4" s="18"/>
      <c r="E4" s="18"/>
      <c r="F4" s="18"/>
      <c r="G4" s="19"/>
    </row>
    <row r="5" spans="1:17" ht="15" thickBot="1" x14ac:dyDescent="0.35">
      <c r="A5" s="24" t="s">
        <v>1</v>
      </c>
      <c r="B5" s="21"/>
      <c r="C5" s="21"/>
      <c r="D5" s="21"/>
      <c r="E5" s="21"/>
      <c r="F5" s="21"/>
      <c r="G5" s="22"/>
      <c r="K5" s="37" t="s">
        <v>50</v>
      </c>
      <c r="L5" s="38"/>
      <c r="M5" s="38"/>
      <c r="N5" s="38"/>
      <c r="O5" s="39"/>
      <c r="P5" s="44" t="s">
        <v>53</v>
      </c>
    </row>
    <row r="6" spans="1:17" ht="58.8" customHeight="1" thickBot="1" x14ac:dyDescent="0.35">
      <c r="A6" s="20"/>
      <c r="B6" s="25" t="s">
        <v>3</v>
      </c>
      <c r="C6" s="25" t="s">
        <v>4</v>
      </c>
      <c r="D6" s="25" t="s">
        <v>5</v>
      </c>
      <c r="E6" s="25" t="s">
        <v>6</v>
      </c>
      <c r="F6" s="25" t="s">
        <v>35</v>
      </c>
      <c r="G6" s="22"/>
      <c r="I6" s="40" t="s">
        <v>49</v>
      </c>
      <c r="J6" s="29"/>
      <c r="K6" s="29" t="s">
        <v>7</v>
      </c>
      <c r="L6" s="29" t="s">
        <v>52</v>
      </c>
      <c r="M6" s="29" t="s">
        <v>36</v>
      </c>
      <c r="N6" s="29" t="s">
        <v>37</v>
      </c>
      <c r="O6" s="46" t="s">
        <v>2</v>
      </c>
      <c r="P6" s="45"/>
      <c r="Q6" s="28"/>
    </row>
    <row r="7" spans="1:17" x14ac:dyDescent="0.3">
      <c r="A7" s="20"/>
      <c r="B7" s="21" t="s">
        <v>8</v>
      </c>
      <c r="C7" s="21" t="s">
        <v>9</v>
      </c>
      <c r="D7" s="21">
        <v>2</v>
      </c>
      <c r="E7" s="26">
        <v>100</v>
      </c>
      <c r="F7" s="26">
        <f>+E7*D7</f>
        <v>200</v>
      </c>
      <c r="G7" s="22"/>
      <c r="I7" s="41" t="s">
        <v>46</v>
      </c>
      <c r="K7" s="36">
        <f>5400/3000</f>
        <v>1.8</v>
      </c>
      <c r="L7" s="36" t="s">
        <v>9</v>
      </c>
      <c r="M7" s="36">
        <v>100</v>
      </c>
      <c r="N7" s="2">
        <f>+M7*K7</f>
        <v>180</v>
      </c>
      <c r="O7" s="48">
        <f>+N7-F7</f>
        <v>-20</v>
      </c>
      <c r="P7" s="12">
        <f>+O7*3000</f>
        <v>-60000</v>
      </c>
    </row>
    <row r="8" spans="1:17" x14ac:dyDescent="0.3">
      <c r="A8" s="20"/>
      <c r="B8" s="21" t="s">
        <v>10</v>
      </c>
      <c r="C8" s="21" t="s">
        <v>11</v>
      </c>
      <c r="D8" s="21">
        <v>1</v>
      </c>
      <c r="E8" s="26">
        <v>5</v>
      </c>
      <c r="F8" s="26">
        <f>+E8*D8</f>
        <v>5</v>
      </c>
      <c r="G8" s="22"/>
      <c r="I8" s="41" t="s">
        <v>47</v>
      </c>
      <c r="K8" s="1">
        <f>3100/3000</f>
        <v>1.0333333333333334</v>
      </c>
      <c r="L8" s="1" t="s">
        <v>23</v>
      </c>
      <c r="M8" s="36">
        <f>+E8</f>
        <v>5</v>
      </c>
      <c r="N8" s="2">
        <f>+M8*K8</f>
        <v>5.166666666666667</v>
      </c>
      <c r="O8" s="48">
        <f>+N8-F8</f>
        <v>0.16666666666666696</v>
      </c>
      <c r="P8" s="12">
        <f t="shared" ref="P8:P10" si="0">+O8*3000</f>
        <v>500.00000000000091</v>
      </c>
    </row>
    <row r="9" spans="1:17" x14ac:dyDescent="0.3">
      <c r="A9" s="24" t="s">
        <v>12</v>
      </c>
      <c r="B9" s="21"/>
      <c r="C9" s="21"/>
      <c r="D9" s="21"/>
      <c r="E9" s="26"/>
      <c r="F9" s="26"/>
      <c r="G9" s="22"/>
      <c r="I9" s="41"/>
      <c r="K9" s="1"/>
      <c r="L9" s="1"/>
      <c r="M9" s="36"/>
      <c r="N9" s="2"/>
      <c r="O9" s="48"/>
      <c r="P9" s="12">
        <f t="shared" si="0"/>
        <v>0</v>
      </c>
    </row>
    <row r="10" spans="1:17" ht="15" thickBot="1" x14ac:dyDescent="0.35">
      <c r="A10" s="20"/>
      <c r="B10" s="21" t="s">
        <v>13</v>
      </c>
      <c r="C10" s="21" t="s">
        <v>14</v>
      </c>
      <c r="D10" s="21">
        <v>5</v>
      </c>
      <c r="E10" s="26">
        <v>20</v>
      </c>
      <c r="F10" s="26">
        <f>+E10*D10</f>
        <v>100</v>
      </c>
      <c r="G10" s="22"/>
      <c r="I10" s="42" t="s">
        <v>48</v>
      </c>
      <c r="K10" s="1">
        <f>18000/3000</f>
        <v>6</v>
      </c>
      <c r="L10" s="1" t="s">
        <v>51</v>
      </c>
      <c r="M10" s="36">
        <v>20</v>
      </c>
      <c r="N10" s="2">
        <f>+M10*K10</f>
        <v>120</v>
      </c>
      <c r="O10" s="49">
        <f>+N10-F10</f>
        <v>20</v>
      </c>
      <c r="P10" s="12">
        <f t="shared" si="0"/>
        <v>60000</v>
      </c>
    </row>
    <row r="11" spans="1:17" ht="15" thickBot="1" x14ac:dyDescent="0.35">
      <c r="A11" s="20"/>
      <c r="B11" s="21"/>
      <c r="C11" s="21"/>
      <c r="D11" s="21"/>
      <c r="E11" s="26"/>
      <c r="F11" s="26"/>
      <c r="G11" s="22"/>
      <c r="K11" s="1"/>
      <c r="L11" s="1"/>
      <c r="M11" s="1"/>
      <c r="N11" s="1"/>
      <c r="O11" s="36"/>
    </row>
    <row r="12" spans="1:17" ht="15" thickBot="1" x14ac:dyDescent="0.35">
      <c r="A12" s="20"/>
      <c r="B12" s="21"/>
      <c r="C12" s="21"/>
      <c r="D12" s="23"/>
      <c r="E12" s="26"/>
      <c r="F12" s="27">
        <f>SUM(F7:F11)</f>
        <v>305</v>
      </c>
      <c r="G12" s="22"/>
      <c r="K12" s="1"/>
      <c r="L12" s="1"/>
      <c r="M12" s="1"/>
      <c r="N12" s="43">
        <f>SUM(N7:N11)</f>
        <v>305.16666666666663</v>
      </c>
      <c r="O12" s="50">
        <f>SUM(O7:O11)</f>
        <v>0.16666666666666785</v>
      </c>
      <c r="P12" s="47">
        <f>SUM(P7:P10)</f>
        <v>500</v>
      </c>
    </row>
    <row r="13" spans="1:17" ht="15" thickBot="1" x14ac:dyDescent="0.35">
      <c r="A13" s="14"/>
      <c r="B13" s="15"/>
      <c r="C13" s="15"/>
      <c r="D13" s="15"/>
      <c r="E13" s="15"/>
      <c r="F13" s="15"/>
      <c r="G13" s="16"/>
      <c r="N13">
        <f>+N12*3000</f>
        <v>915499.99999999988</v>
      </c>
    </row>
    <row r="14" spans="1:17" x14ac:dyDescent="0.3">
      <c r="A14" s="13"/>
      <c r="B14" s="13"/>
      <c r="C14" s="13"/>
      <c r="D14" s="13"/>
      <c r="E14" s="13"/>
      <c r="F14" s="13"/>
      <c r="G14" s="13"/>
      <c r="K14" t="s">
        <v>16</v>
      </c>
    </row>
    <row r="15" spans="1:17" x14ac:dyDescent="0.3">
      <c r="A15" s="13"/>
      <c r="B15" s="13"/>
      <c r="C15" s="13"/>
      <c r="D15" s="13"/>
      <c r="E15" s="13"/>
      <c r="F15" s="13"/>
      <c r="G15" s="13"/>
    </row>
    <row r="16" spans="1:17" ht="15" thickBot="1" x14ac:dyDescent="0.35">
      <c r="C16" t="s">
        <v>15</v>
      </c>
    </row>
    <row r="17" spans="1:8" ht="28.8" x14ac:dyDescent="0.3">
      <c r="A17" s="32" t="s">
        <v>17</v>
      </c>
      <c r="B17" s="3"/>
      <c r="C17" s="31" t="s">
        <v>38</v>
      </c>
      <c r="D17" s="31" t="s">
        <v>18</v>
      </c>
      <c r="E17" s="3"/>
      <c r="F17" s="33" t="s">
        <v>19</v>
      </c>
    </row>
    <row r="18" spans="1:8" x14ac:dyDescent="0.3">
      <c r="A18" s="4"/>
      <c r="B18" s="5" t="s">
        <v>41</v>
      </c>
      <c r="C18" s="34">
        <v>120</v>
      </c>
      <c r="D18" s="6">
        <f>10000*C18</f>
        <v>1200000</v>
      </c>
      <c r="E18" s="6"/>
      <c r="F18" s="7">
        <f>+(C18-E7)*10000</f>
        <v>200000</v>
      </c>
      <c r="G18" t="s">
        <v>42</v>
      </c>
    </row>
    <row r="19" spans="1:8" x14ac:dyDescent="0.3">
      <c r="A19" s="4"/>
      <c r="B19" s="5" t="s">
        <v>40</v>
      </c>
      <c r="C19" s="34">
        <v>4</v>
      </c>
      <c r="D19" s="6">
        <f>+C19*8000</f>
        <v>32000</v>
      </c>
      <c r="E19" s="6"/>
      <c r="F19" s="7">
        <f>+(C19-E8)*8000</f>
        <v>-8000</v>
      </c>
      <c r="G19" t="s">
        <v>43</v>
      </c>
    </row>
    <row r="20" spans="1:8" ht="15" thickBot="1" x14ac:dyDescent="0.35">
      <c r="A20" s="8"/>
      <c r="B20" s="9" t="s">
        <v>39</v>
      </c>
      <c r="C20" s="35">
        <v>21</v>
      </c>
      <c r="D20" s="10">
        <f>+C20*D27</f>
        <v>378000</v>
      </c>
      <c r="E20" s="10"/>
      <c r="F20" s="11">
        <f>+D20-E10*18000</f>
        <v>18000</v>
      </c>
      <c r="G20" t="s">
        <v>44</v>
      </c>
    </row>
    <row r="21" spans="1:8" ht="15" thickBot="1" x14ac:dyDescent="0.35"/>
    <row r="22" spans="1:8" ht="15" thickBot="1" x14ac:dyDescent="0.35">
      <c r="D22" s="12">
        <f>SUM(D18:D20)</f>
        <v>1610000</v>
      </c>
      <c r="E22" s="12"/>
      <c r="F22" s="47">
        <f>SUM(F18:F20)</f>
        <v>210000</v>
      </c>
      <c r="G22" t="s">
        <v>45</v>
      </c>
    </row>
    <row r="24" spans="1:8" hidden="1" x14ac:dyDescent="0.3">
      <c r="A24" t="s">
        <v>20</v>
      </c>
      <c r="D24" t="s">
        <v>5</v>
      </c>
      <c r="G24">
        <v>75000</v>
      </c>
    </row>
    <row r="25" spans="1:8" hidden="1" x14ac:dyDescent="0.3">
      <c r="B25" t="s">
        <v>21</v>
      </c>
      <c r="C25" t="s">
        <v>8</v>
      </c>
      <c r="D25">
        <f>1.8*3000</f>
        <v>5400</v>
      </c>
      <c r="E25" t="s">
        <v>9</v>
      </c>
      <c r="G25">
        <v>60000</v>
      </c>
    </row>
    <row r="26" spans="1:8" hidden="1" x14ac:dyDescent="0.3">
      <c r="C26" t="s">
        <v>22</v>
      </c>
      <c r="D26">
        <v>3100</v>
      </c>
      <c r="E26" t="s">
        <v>23</v>
      </c>
    </row>
    <row r="27" spans="1:8" hidden="1" x14ac:dyDescent="0.3">
      <c r="C27" t="s">
        <v>24</v>
      </c>
      <c r="D27">
        <f>6*3000</f>
        <v>18000</v>
      </c>
      <c r="E27" t="s">
        <v>25</v>
      </c>
      <c r="H27" s="12">
        <f>10*3000</f>
        <v>30000</v>
      </c>
    </row>
    <row r="28" spans="1:8" hidden="1" x14ac:dyDescent="0.3"/>
    <row r="29" spans="1:8" hidden="1" x14ac:dyDescent="0.3"/>
    <row r="30" spans="1:8" hidden="1" x14ac:dyDescent="0.3"/>
    <row r="31" spans="1:8" hidden="1" x14ac:dyDescent="0.3">
      <c r="B31" t="s">
        <v>26</v>
      </c>
      <c r="D31" s="12">
        <f>+D22</f>
        <v>1610000</v>
      </c>
      <c r="E31" s="12"/>
      <c r="F31" s="12"/>
    </row>
    <row r="32" spans="1:8" hidden="1" x14ac:dyDescent="0.3">
      <c r="D32" s="12"/>
      <c r="E32" s="12"/>
      <c r="F32" s="12"/>
    </row>
    <row r="33" spans="2:6" hidden="1" x14ac:dyDescent="0.3">
      <c r="B33" t="s">
        <v>19</v>
      </c>
      <c r="D33" s="12">
        <f>-F22</f>
        <v>-210000</v>
      </c>
      <c r="E33" s="12"/>
      <c r="F33" s="12"/>
    </row>
    <row r="34" spans="2:6" hidden="1" x14ac:dyDescent="0.3">
      <c r="D34" s="12"/>
      <c r="E34" s="12"/>
      <c r="F34" s="12"/>
    </row>
    <row r="35" spans="2:6" hidden="1" x14ac:dyDescent="0.3">
      <c r="B35" t="s">
        <v>27</v>
      </c>
      <c r="D35" s="12">
        <f>-M16</f>
        <v>0</v>
      </c>
      <c r="E35" s="12"/>
      <c r="F35" s="12"/>
    </row>
    <row r="36" spans="2:6" hidden="1" x14ac:dyDescent="0.3">
      <c r="D36" s="12"/>
      <c r="E36" s="12"/>
      <c r="F36" s="12"/>
    </row>
    <row r="37" spans="2:6" hidden="1" x14ac:dyDescent="0.3">
      <c r="D37" s="12">
        <f>SUM(D31:D36)</f>
        <v>1400000</v>
      </c>
      <c r="E37" s="12"/>
    </row>
    <row r="38" spans="2:6" hidden="1" x14ac:dyDescent="0.3">
      <c r="D38" s="12"/>
      <c r="E38" s="12"/>
      <c r="F38" s="12"/>
    </row>
    <row r="39" spans="2:6" hidden="1" x14ac:dyDescent="0.3">
      <c r="B39" t="s">
        <v>28</v>
      </c>
      <c r="D39" s="12">
        <f>3000*F12</f>
        <v>915000</v>
      </c>
      <c r="E39" s="12"/>
      <c r="F39" s="12" t="s">
        <v>29</v>
      </c>
    </row>
    <row r="40" spans="2:6" hidden="1" x14ac:dyDescent="0.3">
      <c r="B40" t="s">
        <v>30</v>
      </c>
      <c r="D40" s="12">
        <f>4600*E7</f>
        <v>460000</v>
      </c>
      <c r="E40" s="12"/>
      <c r="F40" s="12" t="s">
        <v>31</v>
      </c>
    </row>
    <row r="41" spans="2:6" hidden="1" x14ac:dyDescent="0.3">
      <c r="B41" t="s">
        <v>32</v>
      </c>
      <c r="D41" s="12">
        <f>4900*E8</f>
        <v>24500</v>
      </c>
      <c r="E41" s="12"/>
      <c r="F41" s="12" t="s">
        <v>33</v>
      </c>
    </row>
    <row r="42" spans="2:6" hidden="1" x14ac:dyDescent="0.3">
      <c r="D42" s="12"/>
      <c r="E42" s="12"/>
      <c r="F42" s="12"/>
    </row>
    <row r="43" spans="2:6" hidden="1" x14ac:dyDescent="0.3">
      <c r="D43" s="12">
        <f>SUM(D39:D42)</f>
        <v>1399500</v>
      </c>
      <c r="E43" s="12"/>
      <c r="F43" s="12"/>
    </row>
    <row r="44" spans="2:6" hidden="1" x14ac:dyDescent="0.3">
      <c r="D44" s="12"/>
      <c r="E44" s="12"/>
      <c r="F44" s="12"/>
    </row>
    <row r="45" spans="2:6" hidden="1" x14ac:dyDescent="0.3">
      <c r="D45" s="12">
        <f>+D37-D43</f>
        <v>500</v>
      </c>
      <c r="E45" s="12"/>
      <c r="F45" s="12"/>
    </row>
    <row r="46" spans="2:6" hidden="1" x14ac:dyDescent="0.3"/>
  </sheetData>
  <mergeCells count="2">
    <mergeCell ref="K5:O5"/>
    <mergeCell ref="P5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Waserman</dc:creator>
  <cp:lastModifiedBy>Alejandro Waserman</cp:lastModifiedBy>
  <dcterms:created xsi:type="dcterms:W3CDTF">2022-08-31T11:39:02Z</dcterms:created>
  <dcterms:modified xsi:type="dcterms:W3CDTF">2022-08-31T12:12:53Z</dcterms:modified>
</cp:coreProperties>
</file>