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855" windowHeight="8445"/>
  </bookViews>
  <sheets>
    <sheet name="año 2018" sheetId="1" r:id="rId1"/>
  </sheets>
  <calcPr calcId="124519"/>
</workbook>
</file>

<file path=xl/calcChain.xml><?xml version="1.0" encoding="utf-8"?>
<calcChain xmlns="http://schemas.openxmlformats.org/spreadsheetml/2006/main">
  <c r="AV23" i="1"/>
  <c r="AV16"/>
  <c r="AV22"/>
  <c r="AV30"/>
  <c r="AV28"/>
  <c r="AV31"/>
  <c r="AV37"/>
  <c r="AV27"/>
  <c r="AV25"/>
  <c r="AV21"/>
  <c r="AV18"/>
  <c r="AV15"/>
  <c r="AV13"/>
  <c r="AT31"/>
  <c r="AT25"/>
  <c r="AT24"/>
  <c r="AT22"/>
  <c r="AT30"/>
  <c r="AT19"/>
  <c r="AT16"/>
  <c r="AT18"/>
  <c r="AT15"/>
  <c r="AT13"/>
  <c r="AS13"/>
  <c r="AS19"/>
  <c r="AR19"/>
  <c r="AN18"/>
  <c r="AN19"/>
  <c r="V34"/>
  <c r="AN20"/>
  <c r="AJ20"/>
  <c r="AF20"/>
  <c r="AB20"/>
  <c r="X20"/>
  <c r="T20"/>
  <c r="V20"/>
  <c r="U13"/>
  <c r="U20"/>
  <c r="T19"/>
  <c r="R34"/>
  <c r="P19"/>
  <c r="AT29"/>
  <c r="AT28"/>
  <c r="AT27"/>
  <c r="AT21"/>
  <c r="AP30"/>
  <c r="AP29"/>
  <c r="AP28"/>
  <c r="AP27"/>
  <c r="AP21"/>
  <c r="AP18"/>
  <c r="AP13"/>
  <c r="AL30"/>
  <c r="AL29"/>
  <c r="AL28"/>
  <c r="AL27"/>
  <c r="AL21"/>
  <c r="AL18"/>
  <c r="AL13"/>
  <c r="AH30"/>
  <c r="AH29"/>
  <c r="AH28"/>
  <c r="AH27"/>
  <c r="AH21"/>
  <c r="AH18"/>
  <c r="AH13"/>
  <c r="AD30"/>
  <c r="AD29"/>
  <c r="AD28"/>
  <c r="AD27"/>
  <c r="AD21"/>
  <c r="AD18"/>
  <c r="AD13"/>
  <c r="Z30"/>
  <c r="Z29"/>
  <c r="Z28"/>
  <c r="Z27"/>
  <c r="Z21"/>
  <c r="Z20"/>
  <c r="AD20" s="1"/>
  <c r="AH20" s="1"/>
  <c r="AL20" s="1"/>
  <c r="AP20" s="1"/>
  <c r="Z18"/>
  <c r="Z13"/>
  <c r="Z40" s="1"/>
  <c r="Z41" s="1"/>
  <c r="V30"/>
  <c r="V29"/>
  <c r="V28"/>
  <c r="V27"/>
  <c r="V21"/>
  <c r="V18"/>
  <c r="V13"/>
  <c r="V40" s="1"/>
  <c r="V41" s="1"/>
  <c r="R37"/>
  <c r="R30"/>
  <c r="R29"/>
  <c r="R28"/>
  <c r="R27"/>
  <c r="R21"/>
  <c r="R20"/>
  <c r="R18"/>
  <c r="R13"/>
  <c r="R40" s="1"/>
  <c r="R41" s="1"/>
  <c r="AR30"/>
  <c r="AR29"/>
  <c r="AR28"/>
  <c r="AR27"/>
  <c r="AN30"/>
  <c r="AN29"/>
  <c r="AN28"/>
  <c r="AN27"/>
  <c r="AJ30"/>
  <c r="AJ29"/>
  <c r="AJ28"/>
  <c r="AJ27"/>
  <c r="AF30"/>
  <c r="AF29"/>
  <c r="AF28"/>
  <c r="AF27"/>
  <c r="AB30"/>
  <c r="AB29"/>
  <c r="AB28"/>
  <c r="AB27"/>
  <c r="X30"/>
  <c r="X29"/>
  <c r="X28"/>
  <c r="X27"/>
  <c r="T30"/>
  <c r="T29"/>
  <c r="T28"/>
  <c r="T27"/>
  <c r="P30"/>
  <c r="L30"/>
  <c r="P29"/>
  <c r="P28"/>
  <c r="P27"/>
  <c r="P20"/>
  <c r="L20"/>
  <c r="Q20"/>
  <c r="M20"/>
  <c r="AR18"/>
  <c r="AJ18"/>
  <c r="AF18"/>
  <c r="AB18"/>
  <c r="X18"/>
  <c r="T18"/>
  <c r="P18"/>
  <c r="H30"/>
  <c r="F35"/>
  <c r="F21"/>
  <c r="J21" s="1"/>
  <c r="N21" s="1"/>
  <c r="F30"/>
  <c r="B18"/>
  <c r="B19" s="1"/>
  <c r="AJ13"/>
  <c r="AR13" s="1"/>
  <c r="AF13"/>
  <c r="AB13"/>
  <c r="X13"/>
  <c r="T13"/>
  <c r="P13"/>
  <c r="L29"/>
  <c r="H18"/>
  <c r="I20" s="1"/>
  <c r="H20" s="1"/>
  <c r="F13"/>
  <c r="J13" s="1"/>
  <c r="J30"/>
  <c r="N30" s="1"/>
  <c r="D18"/>
  <c r="F18" s="1"/>
  <c r="J18" s="1"/>
  <c r="B28"/>
  <c r="H28" s="1"/>
  <c r="L28" s="1"/>
  <c r="B27"/>
  <c r="D27" s="1"/>
  <c r="F27" s="1"/>
  <c r="C20"/>
  <c r="B20" s="1"/>
  <c r="AW31" l="1"/>
  <c r="AV33"/>
  <c r="AV34" s="1"/>
  <c r="AV36" s="1"/>
  <c r="AV38" s="1"/>
  <c r="AD40"/>
  <c r="AD41" s="1"/>
  <c r="AH40"/>
  <c r="AH41" s="1"/>
  <c r="AL40"/>
  <c r="AL41" s="1"/>
  <c r="AP40"/>
  <c r="AP41" s="1"/>
  <c r="AT40"/>
  <c r="AT41" s="1"/>
  <c r="AT33"/>
  <c r="AT34" s="1"/>
  <c r="AT36" s="1"/>
  <c r="AP19"/>
  <c r="AP31" s="1"/>
  <c r="AP33" s="1"/>
  <c r="AP34" s="1"/>
  <c r="AP36" s="1"/>
  <c r="AT37" s="1"/>
  <c r="AL19"/>
  <c r="AL31" s="1"/>
  <c r="AL33" s="1"/>
  <c r="AL34" s="1"/>
  <c r="AL36" s="1"/>
  <c r="AP37" s="1"/>
  <c r="AH19"/>
  <c r="AH31" s="1"/>
  <c r="AH33" s="1"/>
  <c r="AH34" s="1"/>
  <c r="AH36" s="1"/>
  <c r="AL37" s="1"/>
  <c r="AD19"/>
  <c r="AD31" s="1"/>
  <c r="AD33" s="1"/>
  <c r="AD34" s="1"/>
  <c r="AD36" s="1"/>
  <c r="AH37" s="1"/>
  <c r="Z19"/>
  <c r="Z31" s="1"/>
  <c r="Z33" s="1"/>
  <c r="Z34" s="1"/>
  <c r="Z36" s="1"/>
  <c r="AD37" s="1"/>
  <c r="V19"/>
  <c r="V31" s="1"/>
  <c r="V33" s="1"/>
  <c r="V36" s="1"/>
  <c r="Z37" s="1"/>
  <c r="R19"/>
  <c r="R31" s="1"/>
  <c r="R33" s="1"/>
  <c r="R36" s="1"/>
  <c r="J19"/>
  <c r="B31"/>
  <c r="F19"/>
  <c r="D28"/>
  <c r="F28" s="1"/>
  <c r="J28" s="1"/>
  <c r="H27"/>
  <c r="L27" s="1"/>
  <c r="J29"/>
  <c r="AN13"/>
  <c r="L18"/>
  <c r="N18"/>
  <c r="N13"/>
  <c r="D20"/>
  <c r="F20" s="1"/>
  <c r="B40"/>
  <c r="B41" s="1"/>
  <c r="B33"/>
  <c r="B34" s="1"/>
  <c r="B36" s="1"/>
  <c r="AT38" l="1"/>
  <c r="AP38"/>
  <c r="AL38"/>
  <c r="AH38"/>
  <c r="AD38"/>
  <c r="Z38"/>
  <c r="R38"/>
  <c r="V37"/>
  <c r="V38"/>
  <c r="N19"/>
  <c r="F31"/>
  <c r="F33" s="1"/>
  <c r="F34" s="1"/>
  <c r="F36" s="1"/>
  <c r="J37" s="1"/>
  <c r="N29"/>
  <c r="N28"/>
  <c r="J27"/>
  <c r="F40"/>
  <c r="F41" s="1"/>
  <c r="J20"/>
  <c r="J31" s="1"/>
  <c r="F37"/>
  <c r="F38" s="1"/>
  <c r="B38"/>
  <c r="N27" l="1"/>
  <c r="N20"/>
  <c r="N31" s="1"/>
  <c r="J40"/>
  <c r="J41" s="1"/>
  <c r="J33"/>
  <c r="J34" s="1"/>
  <c r="J36" s="1"/>
  <c r="J38" l="1"/>
  <c r="N37"/>
  <c r="N40"/>
  <c r="N41" s="1"/>
  <c r="N33"/>
  <c r="N34" s="1"/>
  <c r="N36" s="1"/>
  <c r="N38" s="1"/>
</calcChain>
</file>

<file path=xl/sharedStrings.xml><?xml version="1.0" encoding="utf-8"?>
<sst xmlns="http://schemas.openxmlformats.org/spreadsheetml/2006/main" count="60" uniqueCount="40">
  <si>
    <t xml:space="preserve">sueldo bruto </t>
  </si>
  <si>
    <t>art 81</t>
  </si>
  <si>
    <t>sac 1/12</t>
  </si>
  <si>
    <t>art 23/30</t>
  </si>
  <si>
    <t>REM SUJ A RETENCION</t>
  </si>
  <si>
    <t>TRAMO 5</t>
  </si>
  <si>
    <t>TRAMO 4</t>
  </si>
  <si>
    <t>RETENCION</t>
  </si>
  <si>
    <t>TOPE</t>
  </si>
  <si>
    <t xml:space="preserve"> No hay información sobre otras deducciones. ¿Cuánto le deben retener?</t>
  </si>
  <si>
    <t>1. Juan Pérez cobra en enero 2018 su sueldo bruto por 50.000.- No tiene cargas de familia y le retienen un 17% en concepto de obra social y jubilación.</t>
  </si>
  <si>
    <t xml:space="preserve">2. Juan Pérez cobra en febrero 2018 su sueldo bruto por 50.000.- Nacen sus hijos mellizos. Le retienen un 17% en concepto de obra social y jubilación. </t>
  </si>
  <si>
    <t>No hay información sobre otras deducciones. ¿Cuánto le deben retener?</t>
  </si>
  <si>
    <t>acumulado</t>
  </si>
  <si>
    <t>GNoI (inc a)</t>
  </si>
  <si>
    <t>DEDU ESP (inc c apart 2)</t>
  </si>
  <si>
    <t>RETENCION ACUM</t>
  </si>
  <si>
    <t>RETENCION DEL MES</t>
  </si>
  <si>
    <t>3. Juan Pérez cobra en Marzo 2018 su sueldo bruto por 55.000.- Le retienen un 17% en concepto de obra social y jubilación. Comienza a tener a cargo a su cónyuge.</t>
  </si>
  <si>
    <t>Cónyuge</t>
  </si>
  <si>
    <t xml:space="preserve">4. Juan Pérez cobra en Abril 2018 su sueldo básico bruto por 55.000.- Le abonan adicionalmente por horas extras $ 4.000.- </t>
  </si>
  <si>
    <t>Le retienen un 17% en concepto de obra social y jubilación. No hay información sobre nuevas deducciones. ¿Cuánto le deben retener?</t>
  </si>
  <si>
    <t>hs extras 50%</t>
  </si>
  <si>
    <t>Hijos 1  de 4 años(inc b)</t>
  </si>
  <si>
    <t>hija de 4 años informada en marzo</t>
  </si>
  <si>
    <t xml:space="preserve">cuota de crédito hipotecario </t>
  </si>
  <si>
    <t xml:space="preserve">donacion en diciembre </t>
  </si>
  <si>
    <t>todo el año -intereses</t>
  </si>
  <si>
    <t>interes hipot</t>
  </si>
  <si>
    <t>TRAMO 3</t>
  </si>
  <si>
    <t>FIJO DEL TRAMO 3</t>
  </si>
  <si>
    <t>TRAMO 2</t>
  </si>
  <si>
    <t>devolución</t>
  </si>
  <si>
    <t>sac real</t>
  </si>
  <si>
    <t>ajuste sac</t>
  </si>
  <si>
    <t>tope 5%</t>
  </si>
  <si>
    <t>diferencia</t>
  </si>
  <si>
    <t>acumulado final anual</t>
  </si>
  <si>
    <t>acumulado capacitarte</t>
  </si>
  <si>
    <t>PARA QUE COINCIDA EL CÁLCULO HAY QUE SUMAR SAC ACUM A NOVIEMBRE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</si>
</sst>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7" fontId="0" fillId="0" borderId="0" xfId="0" applyNumberFormat="1"/>
    <xf numFmtId="9" fontId="0" fillId="0" borderId="0" xfId="0" applyNumberFormat="1"/>
    <xf numFmtId="2" fontId="0" fillId="0" borderId="0" xfId="0" applyNumberFormat="1"/>
    <xf numFmtId="2" fontId="0" fillId="0" borderId="1" xfId="0" applyNumberFormat="1" applyBorder="1"/>
    <xf numFmtId="2" fontId="0" fillId="0" borderId="2" xfId="0" applyNumberFormat="1" applyBorder="1"/>
    <xf numFmtId="0" fontId="2" fillId="0" borderId="0" xfId="0" applyFont="1"/>
    <xf numFmtId="0" fontId="0" fillId="0" borderId="1" xfId="0" applyBorder="1"/>
    <xf numFmtId="2" fontId="0" fillId="2" borderId="0" xfId="0" applyNumberFormat="1" applyFill="1"/>
    <xf numFmtId="2" fontId="0" fillId="3" borderId="2" xfId="0" applyNumberForma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1" fillId="0" borderId="0" xfId="0" applyNumberFormat="1" applyFont="1"/>
    <xf numFmtId="2" fontId="3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41"/>
  <sheetViews>
    <sheetView tabSelected="1" topLeftCell="AL14" workbookViewId="0">
      <selection activeCell="AV38" sqref="AV38"/>
    </sheetView>
  </sheetViews>
  <sheetFormatPr baseColWidth="10" defaultRowHeight="15"/>
  <cols>
    <col min="1" max="1" width="22" customWidth="1"/>
    <col min="2" max="2" width="11.42578125" style="3"/>
    <col min="46" max="46" width="20.5703125" bestFit="1" customWidth="1"/>
    <col min="48" max="48" width="21" bestFit="1" customWidth="1"/>
  </cols>
  <sheetData>
    <row r="1" spans="1:49">
      <c r="A1" s="6" t="s">
        <v>10</v>
      </c>
    </row>
    <row r="2" spans="1:49">
      <c r="A2" s="6" t="s">
        <v>9</v>
      </c>
    </row>
    <row r="3" spans="1:49">
      <c r="A3" s="6" t="s">
        <v>11</v>
      </c>
    </row>
    <row r="4" spans="1:49">
      <c r="A4" s="6" t="s">
        <v>12</v>
      </c>
    </row>
    <row r="5" spans="1:49">
      <c r="A5" s="6" t="s">
        <v>18</v>
      </c>
    </row>
    <row r="6" spans="1:49">
      <c r="A6" s="6" t="s">
        <v>9</v>
      </c>
    </row>
    <row r="7" spans="1:49">
      <c r="A7" s="6" t="s">
        <v>20</v>
      </c>
    </row>
    <row r="8" spans="1:49">
      <c r="A8" s="6" t="s">
        <v>21</v>
      </c>
    </row>
    <row r="9" spans="1:49">
      <c r="A9" s="6" t="s">
        <v>24</v>
      </c>
    </row>
    <row r="10" spans="1:49">
      <c r="A10" s="6" t="s">
        <v>26</v>
      </c>
      <c r="C10" s="6">
        <v>6000</v>
      </c>
    </row>
    <row r="11" spans="1:49">
      <c r="A11" s="6" t="s">
        <v>25</v>
      </c>
      <c r="C11" s="6">
        <v>3954</v>
      </c>
      <c r="D11" s="6" t="s">
        <v>27</v>
      </c>
      <c r="F11" s="6">
        <v>1500</v>
      </c>
    </row>
    <row r="12" spans="1:49">
      <c r="A12" s="1">
        <v>43101</v>
      </c>
      <c r="D12" s="1">
        <v>43132</v>
      </c>
      <c r="F12" t="s">
        <v>13</v>
      </c>
      <c r="H12" s="1">
        <v>43160</v>
      </c>
      <c r="J12" t="s">
        <v>13</v>
      </c>
      <c r="L12" s="1">
        <v>43191</v>
      </c>
      <c r="N12" t="s">
        <v>13</v>
      </c>
      <c r="P12" s="1">
        <v>43221</v>
      </c>
      <c r="R12" t="s">
        <v>13</v>
      </c>
      <c r="T12" s="1">
        <v>43252</v>
      </c>
      <c r="V12" t="s">
        <v>13</v>
      </c>
      <c r="X12" s="1">
        <v>43282</v>
      </c>
      <c r="Z12" t="s">
        <v>13</v>
      </c>
      <c r="AA12" s="1"/>
      <c r="AB12" s="1">
        <v>43313</v>
      </c>
      <c r="AD12" t="s">
        <v>13</v>
      </c>
      <c r="AF12" s="1">
        <v>43344</v>
      </c>
      <c r="AH12" t="s">
        <v>13</v>
      </c>
      <c r="AJ12" s="1">
        <v>43374</v>
      </c>
      <c r="AL12" t="s">
        <v>13</v>
      </c>
      <c r="AN12" s="1">
        <v>43405</v>
      </c>
      <c r="AP12" t="s">
        <v>13</v>
      </c>
      <c r="AR12" s="1">
        <v>43435</v>
      </c>
      <c r="AT12" t="s">
        <v>37</v>
      </c>
      <c r="AV12" t="s">
        <v>38</v>
      </c>
      <c r="AW12" s="10" t="s">
        <v>36</v>
      </c>
    </row>
    <row r="13" spans="1:49">
      <c r="A13" t="s">
        <v>0</v>
      </c>
      <c r="B13" s="3">
        <v>45000</v>
      </c>
      <c r="D13">
        <v>45000</v>
      </c>
      <c r="F13" s="3">
        <f>+D13+B13</f>
        <v>90000</v>
      </c>
      <c r="H13" s="3">
        <v>45000</v>
      </c>
      <c r="J13" s="3">
        <f>+F13+H13</f>
        <v>135000</v>
      </c>
      <c r="L13" s="3">
        <v>45000</v>
      </c>
      <c r="N13" s="3">
        <f>+J13+L13</f>
        <v>180000</v>
      </c>
      <c r="O13" s="2">
        <v>0.21</v>
      </c>
      <c r="P13">
        <f>+$L$13+$L$13*$O$13</f>
        <v>54450</v>
      </c>
      <c r="R13" s="3">
        <f>+N13+P13</f>
        <v>234450</v>
      </c>
      <c r="T13">
        <f>+$L$13+$L$13*$O$13</f>
        <v>54450</v>
      </c>
      <c r="U13">
        <f>+T13/2</f>
        <v>27225</v>
      </c>
      <c r="V13" s="3">
        <f>+R13+T13</f>
        <v>288900</v>
      </c>
      <c r="X13">
        <f>+$L$13+$L$13*$O$13</f>
        <v>54450</v>
      </c>
      <c r="Z13" s="3">
        <f>+V13+X13</f>
        <v>343350</v>
      </c>
      <c r="AB13">
        <f>+$L$13+$L$13*$O$13</f>
        <v>54450</v>
      </c>
      <c r="AD13" s="3">
        <f>+Z13+AB13</f>
        <v>397800</v>
      </c>
      <c r="AF13">
        <f>+$L$13+$L$13*$O$13</f>
        <v>54450</v>
      </c>
      <c r="AH13" s="3">
        <f>+AD13+AF13</f>
        <v>452250</v>
      </c>
      <c r="AJ13">
        <f>+$L$13+$L$13*$O$13</f>
        <v>54450</v>
      </c>
      <c r="AL13" s="3">
        <f>+AH13+AJ13</f>
        <v>506700</v>
      </c>
      <c r="AM13" s="2">
        <v>0.1</v>
      </c>
      <c r="AN13">
        <f>+$AJ$13+$AJ$13*$AM$13</f>
        <v>59895</v>
      </c>
      <c r="AP13" s="3">
        <f>+AL13+AN13</f>
        <v>566595</v>
      </c>
      <c r="AR13">
        <f>+$AJ$13+$AJ$13*$AM$13</f>
        <v>59895</v>
      </c>
      <c r="AS13">
        <f>+AR13/2</f>
        <v>29947.5</v>
      </c>
      <c r="AT13" s="3">
        <f>+AP13+AR13</f>
        <v>626490</v>
      </c>
      <c r="AU13" s="3"/>
      <c r="AV13" s="3">
        <f>+AT13</f>
        <v>626490</v>
      </c>
      <c r="AW13" s="3"/>
    </row>
    <row r="14" spans="1:49">
      <c r="A14" t="s">
        <v>22</v>
      </c>
      <c r="F14" s="3"/>
      <c r="H14" s="3"/>
      <c r="J14" s="3"/>
      <c r="L14" s="3"/>
      <c r="N14" s="3"/>
      <c r="R14" s="3"/>
      <c r="V14" s="3"/>
      <c r="Z14" s="3"/>
      <c r="AD14" s="3"/>
      <c r="AH14" s="3"/>
      <c r="AL14" s="3"/>
      <c r="AP14" s="3"/>
      <c r="AT14" s="3"/>
    </row>
    <row r="15" spans="1:49">
      <c r="A15" t="s">
        <v>33</v>
      </c>
      <c r="AT15">
        <f>+U13+AS13</f>
        <v>57172.5</v>
      </c>
      <c r="AV15">
        <f>+AT15</f>
        <v>57172.5</v>
      </c>
    </row>
    <row r="16" spans="1:49">
      <c r="A16" t="s">
        <v>34</v>
      </c>
      <c r="AT16" s="3">
        <f>-AP20</f>
        <v>-39189.487500000003</v>
      </c>
      <c r="AV16" s="13">
        <f>+AT16</f>
        <v>-39189.487500000003</v>
      </c>
    </row>
    <row r="17" spans="1:49">
      <c r="A17" t="s">
        <v>1</v>
      </c>
    </row>
    <row r="18" spans="1:49">
      <c r="A18" s="2">
        <v>0.17</v>
      </c>
      <c r="B18" s="4">
        <f>+B13*-$A$18</f>
        <v>-7650.0000000000009</v>
      </c>
      <c r="D18" s="3">
        <f>+B18</f>
        <v>-7650.0000000000009</v>
      </c>
      <c r="F18" s="3">
        <f>+D18+B18</f>
        <v>-15300.000000000002</v>
      </c>
      <c r="H18" s="3">
        <f>+H13*-$A$18</f>
        <v>-7650.0000000000009</v>
      </c>
      <c r="J18" s="4">
        <f>+F18+H18</f>
        <v>-22950.000000000004</v>
      </c>
      <c r="L18" s="3">
        <f>-(+L13+L14)*A18</f>
        <v>-7650.0000000000009</v>
      </c>
      <c r="M18" s="3"/>
      <c r="N18" s="4">
        <f>+J18+L18</f>
        <v>-30600.000000000004</v>
      </c>
      <c r="P18" s="4">
        <f>+P13*-$A$18</f>
        <v>-9256.5</v>
      </c>
      <c r="R18" s="4">
        <f>+N18+P18</f>
        <v>-39856.5</v>
      </c>
      <c r="T18" s="3">
        <f>+T13*-$A$18</f>
        <v>-9256.5</v>
      </c>
      <c r="V18" s="4">
        <f>+R18+T18</f>
        <v>-49113</v>
      </c>
      <c r="X18" s="3">
        <f>+X13*-$A$18</f>
        <v>-9256.5</v>
      </c>
      <c r="Z18" s="4">
        <f>+V18+X18</f>
        <v>-58369.5</v>
      </c>
      <c r="AB18" s="3">
        <f>+AB13*-$A$18</f>
        <v>-9256.5</v>
      </c>
      <c r="AD18" s="4">
        <f>+Z18+AB18</f>
        <v>-67626</v>
      </c>
      <c r="AF18" s="3">
        <f>+AF13*-$A$18</f>
        <v>-9256.5</v>
      </c>
      <c r="AH18" s="4">
        <f>+AD18+AF18</f>
        <v>-76882.5</v>
      </c>
      <c r="AJ18" s="3">
        <f>+AJ13*-$A$18</f>
        <v>-9256.5</v>
      </c>
      <c r="AL18" s="4">
        <f>+AH18+AJ18</f>
        <v>-86139</v>
      </c>
      <c r="AN18" s="4">
        <f>+AN13*-$A$18</f>
        <v>-10182.150000000001</v>
      </c>
      <c r="AP18" s="4">
        <f>+AL18+AN18</f>
        <v>-96321.15</v>
      </c>
      <c r="AR18" s="4">
        <f>+AR13*-$A$18</f>
        <v>-10182.150000000001</v>
      </c>
      <c r="AT18" s="4">
        <f>(+AT13+AT14+AT15+AT17)*-$A$18</f>
        <v>-116222.62500000001</v>
      </c>
      <c r="AV18" s="3">
        <f>+AT18</f>
        <v>-116222.62500000001</v>
      </c>
    </row>
    <row r="19" spans="1:49">
      <c r="A19" s="2"/>
      <c r="B19" s="3">
        <f>SUM(B13:B18)</f>
        <v>37350</v>
      </c>
      <c r="D19" s="3"/>
      <c r="F19" s="3">
        <f>SUM(F13:F18)</f>
        <v>74700</v>
      </c>
      <c r="H19" s="3"/>
      <c r="J19" s="3">
        <f>SUM(J13:J18)</f>
        <v>112050</v>
      </c>
      <c r="L19" s="3"/>
      <c r="M19" s="3"/>
      <c r="N19" s="3">
        <f>SUM(N13:N18)</f>
        <v>149400</v>
      </c>
      <c r="P19" s="3">
        <f>SUM(P13:P18)</f>
        <v>45193.5</v>
      </c>
      <c r="R19" s="3">
        <f>SUM(R13:R18)</f>
        <v>194593.5</v>
      </c>
      <c r="T19" s="3">
        <f>SUM(T13:T18)</f>
        <v>45193.5</v>
      </c>
      <c r="V19" s="3">
        <f>SUM(V13:V18)</f>
        <v>239787</v>
      </c>
      <c r="Z19" s="3">
        <f>SUM(Z13:Z18)</f>
        <v>284980.5</v>
      </c>
      <c r="AD19" s="3">
        <f>SUM(AD13:AD18)</f>
        <v>330174</v>
      </c>
      <c r="AH19" s="3">
        <f>SUM(AH13:AH18)</f>
        <v>375367.5</v>
      </c>
      <c r="AL19" s="3">
        <f>SUM(AL13:AL18)</f>
        <v>420561</v>
      </c>
      <c r="AN19" s="3">
        <f>SUM(AN13:AN18)</f>
        <v>49712.85</v>
      </c>
      <c r="AP19" s="3">
        <f>SUM(AP13:AP18)</f>
        <v>470273.85</v>
      </c>
      <c r="AR19" s="3">
        <f>SUM(AR13:AR18)</f>
        <v>49712.85</v>
      </c>
      <c r="AS19">
        <f>+AR19/2</f>
        <v>24856.424999999999</v>
      </c>
      <c r="AT19" s="3">
        <f>SUM(AT13:AT18)</f>
        <v>528250.38749999995</v>
      </c>
    </row>
    <row r="20" spans="1:49">
      <c r="A20" t="s">
        <v>2</v>
      </c>
      <c r="B20" s="3">
        <f>+C20/12</f>
        <v>3112.5</v>
      </c>
      <c r="C20">
        <f>+B13+B18</f>
        <v>37350</v>
      </c>
      <c r="D20" s="3">
        <f>+B20</f>
        <v>3112.5</v>
      </c>
      <c r="F20" s="3">
        <f>+D20+B20</f>
        <v>6225</v>
      </c>
      <c r="H20" s="3">
        <f>+I20/12</f>
        <v>3112.5</v>
      </c>
      <c r="I20" s="3">
        <f>+H13+H18</f>
        <v>37350</v>
      </c>
      <c r="J20" s="3">
        <f>+F20+H20</f>
        <v>9337.5</v>
      </c>
      <c r="L20" s="3">
        <f>+M20/12</f>
        <v>3112.5</v>
      </c>
      <c r="M20" s="3">
        <f>+L13+L14+L18</f>
        <v>37350</v>
      </c>
      <c r="N20" s="3">
        <f>+J20+L20</f>
        <v>12450</v>
      </c>
      <c r="P20" s="3">
        <f>+Q20/12</f>
        <v>3766.125</v>
      </c>
      <c r="Q20" s="3">
        <f>+P13+P14+P18</f>
        <v>45193.5</v>
      </c>
      <c r="R20" s="3">
        <f>+N20+P20</f>
        <v>16216.125</v>
      </c>
      <c r="T20" s="3">
        <f>(+T13+T18)/12</f>
        <v>3766.125</v>
      </c>
      <c r="U20">
        <f>+T19/2</f>
        <v>22596.75</v>
      </c>
      <c r="V20" s="3">
        <f>+R20+T20</f>
        <v>19982.25</v>
      </c>
      <c r="X20" s="3">
        <f>(+X13+X18)/12</f>
        <v>3766.125</v>
      </c>
      <c r="Z20" s="3">
        <f>+V20+X20</f>
        <v>23748.375</v>
      </c>
      <c r="AB20" s="3">
        <f>(+AB13+AB18)/12</f>
        <v>3766.125</v>
      </c>
      <c r="AD20" s="3">
        <f>+Z20+AB20</f>
        <v>27514.5</v>
      </c>
      <c r="AF20" s="3">
        <f>(+AF13+AF18)/12</f>
        <v>3766.125</v>
      </c>
      <c r="AH20" s="3">
        <f>+AD20+AF20</f>
        <v>31280.625</v>
      </c>
      <c r="AJ20" s="3">
        <f>(+AJ13+AJ18)/12</f>
        <v>3766.125</v>
      </c>
      <c r="AL20" s="3">
        <f>+AH20+AJ20</f>
        <v>35046.75</v>
      </c>
      <c r="AN20" s="3">
        <f>(+AN13+AN18)/12</f>
        <v>4142.7375000000002</v>
      </c>
      <c r="AP20" s="3">
        <f>+AL20+AN20</f>
        <v>39189.487500000003</v>
      </c>
      <c r="AR20" s="3"/>
      <c r="AS20" s="3"/>
      <c r="AT20" s="3"/>
      <c r="AV20" s="13"/>
    </row>
    <row r="21" spans="1:49">
      <c r="A21" t="s">
        <v>28</v>
      </c>
      <c r="B21" s="3">
        <v>-1500</v>
      </c>
      <c r="D21" s="3">
        <v>-1500</v>
      </c>
      <c r="F21" s="3">
        <f>+D21+B21</f>
        <v>-3000</v>
      </c>
      <c r="H21" s="3">
        <v>-1500</v>
      </c>
      <c r="I21" s="3"/>
      <c r="J21" s="3">
        <f>+H21+F21</f>
        <v>-4500</v>
      </c>
      <c r="L21" s="3">
        <v>-1500</v>
      </c>
      <c r="M21" s="3"/>
      <c r="N21" s="3">
        <f>+L21+J21</f>
        <v>-6000</v>
      </c>
      <c r="P21" s="3">
        <v>-1500</v>
      </c>
      <c r="R21" s="3">
        <f>+P21+N21</f>
        <v>-7500</v>
      </c>
      <c r="T21" s="3">
        <v>-1500</v>
      </c>
      <c r="V21" s="3">
        <f>+T21+R21</f>
        <v>-9000</v>
      </c>
      <c r="X21" s="3">
        <v>-1500</v>
      </c>
      <c r="Z21" s="3">
        <f>+X21+V21</f>
        <v>-10500</v>
      </c>
      <c r="AB21" s="3">
        <v>-1500</v>
      </c>
      <c r="AD21" s="3">
        <f>+AB21+Z21</f>
        <v>-12000</v>
      </c>
      <c r="AF21" s="3">
        <v>-1500</v>
      </c>
      <c r="AH21" s="3">
        <f>+AF21+AD21</f>
        <v>-13500</v>
      </c>
      <c r="AJ21" s="3">
        <v>-1500</v>
      </c>
      <c r="AL21" s="3">
        <f>+AJ21+AH21</f>
        <v>-15000</v>
      </c>
      <c r="AN21" s="3">
        <v>-1500</v>
      </c>
      <c r="AP21" s="3">
        <f>+AN21+AL21</f>
        <v>-16500</v>
      </c>
      <c r="AR21" s="3">
        <v>-1500</v>
      </c>
      <c r="AT21" s="4">
        <f>+AR21+AP21</f>
        <v>-18000</v>
      </c>
      <c r="AU21" s="3"/>
      <c r="AV21" s="4">
        <f>+AT21</f>
        <v>-18000</v>
      </c>
    </row>
    <row r="22" spans="1:49">
      <c r="D22" s="3"/>
      <c r="F22" s="3"/>
      <c r="H22" s="3"/>
      <c r="I22" s="3"/>
      <c r="J22" s="3"/>
      <c r="L22" s="3"/>
      <c r="M22" s="3"/>
      <c r="N22" s="3"/>
      <c r="P22" s="3"/>
      <c r="R22" s="3"/>
      <c r="T22" s="3"/>
      <c r="V22" s="3"/>
      <c r="X22" s="3"/>
      <c r="Z22" s="3"/>
      <c r="AB22" s="3"/>
      <c r="AD22" s="3"/>
      <c r="AF22" s="3"/>
      <c r="AH22" s="3"/>
      <c r="AJ22" s="3"/>
      <c r="AL22" s="3"/>
      <c r="AN22" s="3"/>
      <c r="AP22" s="3"/>
      <c r="AR22" s="3"/>
      <c r="AT22" s="12">
        <f>SUM(AT19:AT21)</f>
        <v>510250.38749999995</v>
      </c>
      <c r="AU22" s="3"/>
      <c r="AV22" s="12">
        <f>SUM(AV13:AV21)</f>
        <v>510250.38749999995</v>
      </c>
    </row>
    <row r="23" spans="1:49">
      <c r="D23" s="3"/>
      <c r="F23" s="3"/>
      <c r="H23" s="3"/>
      <c r="I23" s="3"/>
      <c r="J23" s="3"/>
      <c r="L23" s="3"/>
      <c r="M23" s="3"/>
      <c r="N23" s="3"/>
      <c r="P23" s="3"/>
      <c r="R23" s="3"/>
      <c r="T23" s="3"/>
      <c r="V23" s="3"/>
      <c r="X23" s="3"/>
      <c r="Z23" s="3"/>
      <c r="AB23" s="3"/>
      <c r="AD23" s="3"/>
      <c r="AF23" s="3"/>
      <c r="AH23" s="3"/>
      <c r="AJ23" s="3"/>
      <c r="AL23" s="3"/>
      <c r="AN23" s="3"/>
      <c r="AP23" s="3"/>
      <c r="AR23" s="3"/>
      <c r="AT23" s="12"/>
      <c r="AU23" s="3"/>
      <c r="AV23" s="13">
        <f>+AP20</f>
        <v>39189.487500000003</v>
      </c>
      <c r="AW23" s="14" t="s">
        <v>39</v>
      </c>
    </row>
    <row r="24" spans="1:49">
      <c r="A24" t="s">
        <v>35</v>
      </c>
      <c r="D24" s="3"/>
      <c r="F24" s="3"/>
      <c r="H24" s="3"/>
      <c r="I24" s="3"/>
      <c r="J24" s="3"/>
      <c r="L24" s="3"/>
      <c r="M24" s="3"/>
      <c r="N24" s="3"/>
      <c r="P24" s="3"/>
      <c r="R24" s="3"/>
      <c r="T24" s="3"/>
      <c r="V24" s="3"/>
      <c r="X24" s="3"/>
      <c r="Z24" s="3"/>
      <c r="AB24" s="3"/>
      <c r="AD24" s="3"/>
      <c r="AF24" s="3"/>
      <c r="AH24" s="3"/>
      <c r="AJ24" s="3"/>
      <c r="AL24" s="3"/>
      <c r="AN24" s="3"/>
      <c r="AP24" s="3"/>
      <c r="AR24" s="3"/>
      <c r="AS24" s="2">
        <v>0.05</v>
      </c>
      <c r="AT24" s="8">
        <f>+AT22*AS24</f>
        <v>25512.519375</v>
      </c>
      <c r="AU24" s="3"/>
    </row>
    <row r="25" spans="1:49">
      <c r="A25" t="s">
        <v>26</v>
      </c>
      <c r="D25" s="3"/>
      <c r="F25" s="3"/>
      <c r="H25" s="3"/>
      <c r="I25" s="3"/>
      <c r="J25" s="3"/>
      <c r="L25" s="3"/>
      <c r="M25" s="3"/>
      <c r="N25" s="3"/>
      <c r="P25" s="3"/>
      <c r="R25" s="3"/>
      <c r="T25" s="3"/>
      <c r="V25" s="3"/>
      <c r="X25" s="3"/>
      <c r="Z25" s="3"/>
      <c r="AB25" s="3"/>
      <c r="AD25" s="3"/>
      <c r="AF25" s="3"/>
      <c r="AH25" s="3"/>
      <c r="AJ25" s="3"/>
      <c r="AL25" s="3"/>
      <c r="AN25" s="3"/>
      <c r="AP25" s="3"/>
      <c r="AR25" s="3">
        <v>-6000</v>
      </c>
      <c r="AT25" s="3">
        <f>+AR25</f>
        <v>-6000</v>
      </c>
      <c r="AV25" s="3">
        <f>+AT25</f>
        <v>-6000</v>
      </c>
    </row>
    <row r="26" spans="1:49">
      <c r="A26" t="s">
        <v>3</v>
      </c>
      <c r="J26" s="3"/>
      <c r="AT26" s="3"/>
    </row>
    <row r="27" spans="1:49">
      <c r="A27" t="s">
        <v>14</v>
      </c>
      <c r="B27" s="3">
        <f>-C27/12</f>
        <v>-5576.4925000000003</v>
      </c>
      <c r="C27">
        <v>66917.91</v>
      </c>
      <c r="D27" s="3">
        <f>+B27</f>
        <v>-5576.4925000000003</v>
      </c>
      <c r="F27" s="3">
        <f>+D27+B27</f>
        <v>-11152.985000000001</v>
      </c>
      <c r="H27" s="3">
        <f>+B27</f>
        <v>-5576.4925000000003</v>
      </c>
      <c r="J27" s="3">
        <f>+F27+H27</f>
        <v>-16729.477500000001</v>
      </c>
      <c r="L27" s="3">
        <f t="shared" ref="L27:L29" si="0">+H27</f>
        <v>-5576.4925000000003</v>
      </c>
      <c r="N27" s="3">
        <f>+J27+L27</f>
        <v>-22305.97</v>
      </c>
      <c r="P27" s="3">
        <f t="shared" ref="P27:P29" si="1">+L27</f>
        <v>-5576.4925000000003</v>
      </c>
      <c r="R27" s="3">
        <f>+N27+P27</f>
        <v>-27882.462500000001</v>
      </c>
      <c r="T27" s="3">
        <f t="shared" ref="T27:T29" si="2">+P27</f>
        <v>-5576.4925000000003</v>
      </c>
      <c r="V27" s="3">
        <f>+R27+T27</f>
        <v>-33458.955000000002</v>
      </c>
      <c r="X27" s="3">
        <f t="shared" ref="X27:X29" si="3">+T27</f>
        <v>-5576.4925000000003</v>
      </c>
      <c r="Z27" s="3">
        <f>+V27+X27</f>
        <v>-39035.447500000002</v>
      </c>
      <c r="AB27" s="3">
        <f t="shared" ref="AB27:AB29" si="4">+X27</f>
        <v>-5576.4925000000003</v>
      </c>
      <c r="AD27" s="3">
        <f>+Z27+AB27</f>
        <v>-44611.94</v>
      </c>
      <c r="AF27" s="3">
        <f t="shared" ref="AF27:AF29" si="5">+AB27</f>
        <v>-5576.4925000000003</v>
      </c>
      <c r="AH27" s="3">
        <f>+AD27+AF27</f>
        <v>-50188.432500000003</v>
      </c>
      <c r="AJ27" s="3">
        <f t="shared" ref="AJ27:AJ29" si="6">+AF27</f>
        <v>-5576.4925000000003</v>
      </c>
      <c r="AL27" s="3">
        <f>+AH27+AJ27</f>
        <v>-55764.925000000003</v>
      </c>
      <c r="AN27" s="3">
        <f t="shared" ref="AN27:AN29" si="7">+AJ27</f>
        <v>-5576.4925000000003</v>
      </c>
      <c r="AP27" s="3">
        <f>+AL27+AN27</f>
        <v>-61341.417500000003</v>
      </c>
      <c r="AR27" s="3">
        <f t="shared" ref="AR27:AR29" si="8">+AN27</f>
        <v>-5576.4925000000003</v>
      </c>
      <c r="AT27" s="3">
        <f>+AP27+AR27</f>
        <v>-66917.91</v>
      </c>
      <c r="AV27" s="3">
        <f>+AT27</f>
        <v>-66917.91</v>
      </c>
    </row>
    <row r="28" spans="1:49">
      <c r="A28" t="s">
        <v>15</v>
      </c>
      <c r="B28" s="3">
        <f>-C28/12</f>
        <v>-26767.164166666666</v>
      </c>
      <c r="C28">
        <v>321205.96999999997</v>
      </c>
      <c r="D28" s="3">
        <f>+B28</f>
        <v>-26767.164166666666</v>
      </c>
      <c r="F28" s="3">
        <f>+D28+B28</f>
        <v>-53534.328333333331</v>
      </c>
      <c r="H28" s="3">
        <f>+B28</f>
        <v>-26767.164166666666</v>
      </c>
      <c r="J28" s="3">
        <f>+F28+H28</f>
        <v>-80301.492499999993</v>
      </c>
      <c r="L28" s="3">
        <f t="shared" si="0"/>
        <v>-26767.164166666666</v>
      </c>
      <c r="N28" s="3">
        <f>+J28+L28</f>
        <v>-107068.65666666666</v>
      </c>
      <c r="P28" s="3">
        <f t="shared" si="1"/>
        <v>-26767.164166666666</v>
      </c>
      <c r="R28" s="3">
        <f>+N28+P28</f>
        <v>-133835.82083333333</v>
      </c>
      <c r="T28" s="3">
        <f t="shared" si="2"/>
        <v>-26767.164166666666</v>
      </c>
      <c r="V28" s="3">
        <f>+R28+T28</f>
        <v>-160602.98499999999</v>
      </c>
      <c r="X28" s="3">
        <f t="shared" si="3"/>
        <v>-26767.164166666666</v>
      </c>
      <c r="Z28" s="3">
        <f>+V28+X28</f>
        <v>-187370.14916666664</v>
      </c>
      <c r="AB28" s="3">
        <f t="shared" si="4"/>
        <v>-26767.164166666666</v>
      </c>
      <c r="AD28" s="3">
        <f>+Z28+AB28</f>
        <v>-214137.3133333333</v>
      </c>
      <c r="AF28" s="3">
        <f t="shared" si="5"/>
        <v>-26767.164166666666</v>
      </c>
      <c r="AH28" s="3">
        <f>+AD28+AF28</f>
        <v>-240904.47749999995</v>
      </c>
      <c r="AJ28" s="3">
        <f t="shared" si="6"/>
        <v>-26767.164166666666</v>
      </c>
      <c r="AL28" s="3">
        <f>+AH28+AJ28</f>
        <v>-267671.6416666666</v>
      </c>
      <c r="AN28" s="3">
        <f t="shared" si="7"/>
        <v>-26767.164166666666</v>
      </c>
      <c r="AP28" s="3">
        <f>+AL28+AN28</f>
        <v>-294438.80583333329</v>
      </c>
      <c r="AR28" s="3">
        <f t="shared" si="8"/>
        <v>-26767.164166666666</v>
      </c>
      <c r="AT28" s="3">
        <f>+AP28+AR28</f>
        <v>-321205.96999999997</v>
      </c>
      <c r="AV28" s="3">
        <f>+AT28</f>
        <v>-321205.96999999997</v>
      </c>
    </row>
    <row r="29" spans="1:49">
      <c r="A29" t="s">
        <v>19</v>
      </c>
      <c r="B29" s="3">
        <v>0</v>
      </c>
      <c r="C29">
        <v>62385.2</v>
      </c>
      <c r="D29" s="3">
        <v>0</v>
      </c>
      <c r="F29" s="3"/>
      <c r="H29" s="3">
        <v>0</v>
      </c>
      <c r="J29" s="3">
        <f>+F29+H29</f>
        <v>0</v>
      </c>
      <c r="L29" s="3">
        <f t="shared" si="0"/>
        <v>0</v>
      </c>
      <c r="N29" s="3">
        <f>+J29+L29</f>
        <v>0</v>
      </c>
      <c r="P29" s="3">
        <f t="shared" si="1"/>
        <v>0</v>
      </c>
      <c r="R29" s="3">
        <f>+N29+P29</f>
        <v>0</v>
      </c>
      <c r="T29" s="3">
        <f t="shared" si="2"/>
        <v>0</v>
      </c>
      <c r="V29" s="3">
        <f>+R29+T29</f>
        <v>0</v>
      </c>
      <c r="X29" s="3">
        <f t="shared" si="3"/>
        <v>0</v>
      </c>
      <c r="Z29" s="3">
        <f>+V29+X29</f>
        <v>0</v>
      </c>
      <c r="AB29" s="3">
        <f t="shared" si="4"/>
        <v>0</v>
      </c>
      <c r="AD29" s="3">
        <f>+Z29+AB29</f>
        <v>0</v>
      </c>
      <c r="AF29" s="3">
        <f t="shared" si="5"/>
        <v>0</v>
      </c>
      <c r="AH29" s="3">
        <f>+AD29+AF29</f>
        <v>0</v>
      </c>
      <c r="AJ29" s="3">
        <f t="shared" si="6"/>
        <v>0</v>
      </c>
      <c r="AL29" s="3">
        <f>+AH29+AJ29</f>
        <v>0</v>
      </c>
      <c r="AN29" s="3">
        <f t="shared" si="7"/>
        <v>0</v>
      </c>
      <c r="AP29" s="3">
        <f>+AL29+AN29</f>
        <v>0</v>
      </c>
      <c r="AR29" s="3">
        <f t="shared" si="8"/>
        <v>0</v>
      </c>
      <c r="AT29" s="3">
        <f>+AP29+AR29</f>
        <v>0</v>
      </c>
    </row>
    <row r="30" spans="1:49">
      <c r="A30" t="s">
        <v>23</v>
      </c>
      <c r="B30" s="4"/>
      <c r="C30">
        <v>31461.09</v>
      </c>
      <c r="D30" s="4"/>
      <c r="F30" s="4">
        <f>+D30+B30</f>
        <v>0</v>
      </c>
      <c r="H30" s="4">
        <f>-$C$30/12*3</f>
        <v>-7865.2725000000009</v>
      </c>
      <c r="J30" s="4">
        <f>+F30+H30</f>
        <v>-7865.2725000000009</v>
      </c>
      <c r="L30" s="4">
        <f>-$C$30/12</f>
        <v>-2621.7575000000002</v>
      </c>
      <c r="N30" s="4">
        <f>+J30+L30</f>
        <v>-10487.03</v>
      </c>
      <c r="P30" s="4">
        <f>-$C$30/12</f>
        <v>-2621.7575000000002</v>
      </c>
      <c r="R30" s="4">
        <f>+N30+P30</f>
        <v>-13108.7875</v>
      </c>
      <c r="T30" s="4">
        <f>-$C$30/12</f>
        <v>-2621.7575000000002</v>
      </c>
      <c r="V30" s="4">
        <f>+R30+T30</f>
        <v>-15730.545</v>
      </c>
      <c r="X30" s="4">
        <f>-$C$30/12</f>
        <v>-2621.7575000000002</v>
      </c>
      <c r="Z30" s="4">
        <f>+V30+X30</f>
        <v>-18352.302500000002</v>
      </c>
      <c r="AB30" s="4">
        <f>-$C$30/12</f>
        <v>-2621.7575000000002</v>
      </c>
      <c r="AD30" s="4">
        <f>+Z30+AB30</f>
        <v>-20974.06</v>
      </c>
      <c r="AF30" s="4">
        <f>-$C$30/12</f>
        <v>-2621.7575000000002</v>
      </c>
      <c r="AH30" s="4">
        <f>+AD30+AF30</f>
        <v>-23595.817500000001</v>
      </c>
      <c r="AJ30" s="4">
        <f>-$C$30/12</f>
        <v>-2621.7575000000002</v>
      </c>
      <c r="AL30" s="4">
        <f>+AH30+AJ30</f>
        <v>-26217.575000000001</v>
      </c>
      <c r="AN30" s="4">
        <f>-$C$30/12</f>
        <v>-2621.7575000000002</v>
      </c>
      <c r="AP30" s="4">
        <f>+AL30+AN30</f>
        <v>-28839.3325</v>
      </c>
      <c r="AR30" s="4">
        <f>-$C$30/12</f>
        <v>-2621.7575000000002</v>
      </c>
      <c r="AT30" s="4">
        <f>+AP30+AR30</f>
        <v>-31461.09</v>
      </c>
      <c r="AV30" s="4">
        <f>+AT30</f>
        <v>-31461.09</v>
      </c>
    </row>
    <row r="31" spans="1:49">
      <c r="A31" t="s">
        <v>4</v>
      </c>
      <c r="B31" s="3">
        <f>SUM(B19:B30)</f>
        <v>6618.8433333333342</v>
      </c>
      <c r="F31" s="3">
        <f>SUM(F19:F30)</f>
        <v>13237.686666666668</v>
      </c>
      <c r="J31" s="3">
        <f>SUM(J19:J30)</f>
        <v>11991.257499999998</v>
      </c>
      <c r="N31" s="3">
        <f>SUM(N19:N30)</f>
        <v>15988.343333333336</v>
      </c>
      <c r="R31" s="3">
        <f>SUM(R19:R30)</f>
        <v>28482.554166666676</v>
      </c>
      <c r="V31" s="3">
        <f>SUM(V19:V30)</f>
        <v>40976.764999999999</v>
      </c>
      <c r="Z31" s="3">
        <f>SUM(Z19:Z30)</f>
        <v>53470.975833333345</v>
      </c>
      <c r="AD31" s="3">
        <f>SUM(AD19:AD30)</f>
        <v>65965.186666666705</v>
      </c>
      <c r="AH31" s="3">
        <f>SUM(AH19:AH30)</f>
        <v>78459.39750000005</v>
      </c>
      <c r="AL31" s="3">
        <f>SUM(AL19:AL30)</f>
        <v>90953.60833333341</v>
      </c>
      <c r="AP31" s="3">
        <f>SUM(AP19:AP30)</f>
        <v>108343.78166666669</v>
      </c>
      <c r="AT31" s="3">
        <f>SUM(AT25:AT30)+AT22</f>
        <v>84665.417499999923</v>
      </c>
      <c r="AV31" s="12">
        <f>SUM(AV22:AV30)</f>
        <v>123854.905</v>
      </c>
      <c r="AW31" s="3">
        <f>+AV31-AT31</f>
        <v>39189.487500000076</v>
      </c>
    </row>
    <row r="32" spans="1:49">
      <c r="A32" t="s">
        <v>6</v>
      </c>
      <c r="B32" s="4">
        <v>-6438.5</v>
      </c>
      <c r="E32" t="s">
        <v>6</v>
      </c>
      <c r="F32" s="7">
        <v>-12877</v>
      </c>
      <c r="I32" t="s">
        <v>31</v>
      </c>
      <c r="J32" s="4">
        <v>-6438.5</v>
      </c>
      <c r="M32" t="s">
        <v>31</v>
      </c>
      <c r="N32" s="4">
        <v>-8584.67</v>
      </c>
      <c r="Q32" t="s">
        <v>29</v>
      </c>
      <c r="R32" s="4">
        <v>-21461.67</v>
      </c>
      <c r="U32" t="s">
        <v>6</v>
      </c>
      <c r="V32" s="4">
        <v>-38631</v>
      </c>
      <c r="Y32" t="s">
        <v>6</v>
      </c>
      <c r="Z32" s="4">
        <v>-45069.5</v>
      </c>
      <c r="AC32" t="s">
        <v>6</v>
      </c>
      <c r="AD32" s="4">
        <v>-51508</v>
      </c>
      <c r="AG32" t="s">
        <v>5</v>
      </c>
      <c r="AH32" s="4">
        <v>-77262</v>
      </c>
      <c r="AK32" t="s">
        <v>5</v>
      </c>
      <c r="AL32" s="4">
        <v>-85846.67</v>
      </c>
      <c r="AO32" t="s">
        <v>5</v>
      </c>
      <c r="AP32" s="4">
        <v>-94431.33</v>
      </c>
      <c r="AS32" s="11" t="s">
        <v>6</v>
      </c>
      <c r="AT32" s="4">
        <v>-77262</v>
      </c>
      <c r="AU32" s="11" t="s">
        <v>5</v>
      </c>
      <c r="AV32" s="4">
        <v>-103016</v>
      </c>
    </row>
    <row r="33" spans="1:48">
      <c r="B33" s="3">
        <f>SUM(B31:B32)</f>
        <v>180.34333333333416</v>
      </c>
      <c r="F33" s="3">
        <f>SUM(F31:F32)</f>
        <v>360.68666666666832</v>
      </c>
      <c r="J33" s="3">
        <f>SUM(J31:J32)</f>
        <v>5552.7574999999979</v>
      </c>
      <c r="N33" s="3">
        <f>SUM(N31:N32)</f>
        <v>7403.6733333333359</v>
      </c>
      <c r="R33" s="3">
        <f>SUM(R31:R32)</f>
        <v>7020.8841666666776</v>
      </c>
      <c r="V33" s="3">
        <f>SUM(V31:V32)</f>
        <v>2345.7649999999994</v>
      </c>
      <c r="Z33" s="3">
        <f>SUM(Z31:Z32)</f>
        <v>8401.4758333333448</v>
      </c>
      <c r="AD33" s="3">
        <f>SUM(AD31:AD32)</f>
        <v>14457.186666666705</v>
      </c>
      <c r="AH33" s="3">
        <f>SUM(AH31:AH32)</f>
        <v>1197.3975000000501</v>
      </c>
      <c r="AL33" s="3">
        <f>SUM(AL31:AL32)</f>
        <v>5106.9383333334117</v>
      </c>
      <c r="AP33" s="3">
        <f>SUM(AP31:AP32)</f>
        <v>13912.45166666669</v>
      </c>
      <c r="AT33" s="3">
        <f>SUM(AT31:AT32)</f>
        <v>7403.4174999999232</v>
      </c>
      <c r="AV33" s="3">
        <f>SUM(AV31:AV32)</f>
        <v>20838.904999999999</v>
      </c>
    </row>
    <row r="34" spans="1:48">
      <c r="A34" s="2">
        <v>0.15</v>
      </c>
      <c r="B34" s="3">
        <f>+A34*B33</f>
        <v>27.051500000000122</v>
      </c>
      <c r="E34" s="2">
        <v>0.15</v>
      </c>
      <c r="F34" s="3">
        <f>+F33*E34</f>
        <v>54.103000000000243</v>
      </c>
      <c r="I34" s="2">
        <v>0.09</v>
      </c>
      <c r="J34" s="3">
        <f>+J33*I34</f>
        <v>499.74817499999978</v>
      </c>
      <c r="M34" s="2">
        <v>0.09</v>
      </c>
      <c r="N34" s="3">
        <f>+N33*M34</f>
        <v>666.33060000000023</v>
      </c>
      <c r="Q34" s="2">
        <v>0.12</v>
      </c>
      <c r="R34" s="3">
        <f>+R33*Q34</f>
        <v>842.50610000000131</v>
      </c>
      <c r="U34" s="2">
        <v>0.15</v>
      </c>
      <c r="V34" s="3">
        <f>+V33*U34</f>
        <v>351.8647499999999</v>
      </c>
      <c r="Y34" s="2">
        <v>0.15</v>
      </c>
      <c r="Z34" s="3">
        <f>+Z33*Y34</f>
        <v>1260.2213750000017</v>
      </c>
      <c r="AC34" s="2">
        <v>0.15</v>
      </c>
      <c r="AD34" s="3">
        <f>+AD33*AC34</f>
        <v>2168.5780000000054</v>
      </c>
      <c r="AG34" s="2">
        <v>0.19</v>
      </c>
      <c r="AH34" s="3">
        <f>+AH33*AG34</f>
        <v>227.50552500000953</v>
      </c>
      <c r="AK34" s="2">
        <v>0.19</v>
      </c>
      <c r="AL34" s="3">
        <f>+AL33*AK34</f>
        <v>970.31828333334829</v>
      </c>
      <c r="AO34" s="2">
        <v>0.19</v>
      </c>
      <c r="AP34" s="3">
        <f>+AP33*AO34</f>
        <v>2643.365816666671</v>
      </c>
      <c r="AS34" s="2">
        <v>0.15</v>
      </c>
      <c r="AT34" s="3">
        <f>+AT33*AS34</f>
        <v>1110.5126249999885</v>
      </c>
      <c r="AU34" s="2">
        <v>0.19</v>
      </c>
      <c r="AV34" s="3">
        <f>+AV33*AU34</f>
        <v>3959.3919499999997</v>
      </c>
    </row>
    <row r="35" spans="1:48" ht="15.75" thickBot="1">
      <c r="A35" t="s">
        <v>30</v>
      </c>
      <c r="B35" s="3">
        <v>558</v>
      </c>
      <c r="F35" s="3">
        <f>+B35*2</f>
        <v>1116</v>
      </c>
      <c r="J35" s="3">
        <v>321.93</v>
      </c>
      <c r="N35">
        <v>429.23</v>
      </c>
      <c r="R35">
        <v>1502.32</v>
      </c>
      <c r="V35">
        <v>3348.02</v>
      </c>
      <c r="Z35">
        <v>3906.02</v>
      </c>
      <c r="AD35">
        <v>4464.03</v>
      </c>
      <c r="AH35">
        <v>7919.36</v>
      </c>
      <c r="AL35">
        <v>8799.2800000000007</v>
      </c>
      <c r="AP35">
        <v>9679.2099999999991</v>
      </c>
      <c r="AT35">
        <v>6696.04</v>
      </c>
      <c r="AV35">
        <v>10559.14</v>
      </c>
    </row>
    <row r="36" spans="1:48" ht="15.75" thickBot="1">
      <c r="A36" t="s">
        <v>7</v>
      </c>
      <c r="B36" s="5">
        <f>SUM(B34:B35)</f>
        <v>585.05150000000015</v>
      </c>
      <c r="F36" s="5">
        <f>SUM(F34:F35)</f>
        <v>1170.1030000000003</v>
      </c>
      <c r="J36" s="5">
        <f>SUM(J34:J35)</f>
        <v>821.67817499999978</v>
      </c>
      <c r="N36" s="5">
        <f>SUM(N34:N35)</f>
        <v>1095.5606000000002</v>
      </c>
      <c r="R36" s="5">
        <f>SUM(R34:R35)</f>
        <v>2344.8261000000011</v>
      </c>
      <c r="V36" s="5">
        <f>SUM(V34:V35)</f>
        <v>3699.8847499999997</v>
      </c>
      <c r="Z36" s="5">
        <f>SUM(Z34:Z35)</f>
        <v>5166.2413750000014</v>
      </c>
      <c r="AD36" s="5">
        <f>SUM(AD34:AD35)</f>
        <v>6632.6080000000056</v>
      </c>
      <c r="AH36" s="5">
        <f>SUM(AH34:AH35)</f>
        <v>8146.8655250000093</v>
      </c>
      <c r="AL36" s="5">
        <f>SUM(AL34:AL35)</f>
        <v>9769.5982833333492</v>
      </c>
      <c r="AP36" s="5">
        <f>SUM(AP34:AP35)</f>
        <v>12322.575816666671</v>
      </c>
      <c r="AT36" s="5">
        <f>SUM(AT34:AT35)</f>
        <v>7806.5526249999884</v>
      </c>
      <c r="AV36" s="5">
        <f>SUM(AV34:AV35)</f>
        <v>14518.531949999999</v>
      </c>
    </row>
    <row r="37" spans="1:48" ht="15.75" thickBot="1">
      <c r="A37" t="s">
        <v>16</v>
      </c>
      <c r="F37" s="3">
        <f>-B36</f>
        <v>-585.05150000000015</v>
      </c>
      <c r="J37" s="3">
        <f>-F36</f>
        <v>-1170.1030000000003</v>
      </c>
      <c r="N37" s="3">
        <f>-J36</f>
        <v>-821.67817499999978</v>
      </c>
      <c r="R37" s="3">
        <f>-N36</f>
        <v>-1095.5606000000002</v>
      </c>
      <c r="V37" s="3">
        <f>-R36</f>
        <v>-2344.8261000000011</v>
      </c>
      <c r="Z37" s="3">
        <f>-V36</f>
        <v>-3699.8847499999997</v>
      </c>
      <c r="AD37" s="3">
        <f>-Z36</f>
        <v>-5166.2413750000014</v>
      </c>
      <c r="AH37" s="3">
        <f>-AD36</f>
        <v>-6632.6080000000056</v>
      </c>
      <c r="AL37" s="3">
        <f>-AH36</f>
        <v>-8146.8655250000093</v>
      </c>
      <c r="AP37" s="3">
        <f>-AL36</f>
        <v>-9769.5982833333492</v>
      </c>
      <c r="AT37" s="3">
        <f>-AP36</f>
        <v>-12322.575816666671</v>
      </c>
      <c r="AV37" s="3">
        <f>-AP36</f>
        <v>-12322.575816666671</v>
      </c>
    </row>
    <row r="38" spans="1:48" ht="15.75" thickBot="1">
      <c r="A38" t="s">
        <v>17</v>
      </c>
      <c r="B38" s="9">
        <f>SUM(B36:B37)</f>
        <v>585.05150000000015</v>
      </c>
      <c r="F38" s="9">
        <f>SUM(F36:F37)</f>
        <v>585.05150000000015</v>
      </c>
      <c r="I38" t="s">
        <v>32</v>
      </c>
      <c r="J38" s="9">
        <f>SUM(J36:J37)</f>
        <v>-348.42482500000051</v>
      </c>
      <c r="N38" s="9">
        <f>SUM(N36:N37)</f>
        <v>273.88242500000047</v>
      </c>
      <c r="R38" s="9">
        <f>SUM(R36:R37)</f>
        <v>1249.2655000000009</v>
      </c>
      <c r="V38" s="9">
        <f>SUM(V36:V37)</f>
        <v>1355.0586499999986</v>
      </c>
      <c r="Z38" s="9">
        <f>SUM(Z36:Z37)</f>
        <v>1466.3566250000017</v>
      </c>
      <c r="AD38" s="9">
        <f>SUM(AD36:AD37)</f>
        <v>1466.3666250000042</v>
      </c>
      <c r="AH38" s="9">
        <f>SUM(AH36:AH37)</f>
        <v>1514.2575250000036</v>
      </c>
      <c r="AL38" s="9">
        <f>SUM(AL36:AL37)</f>
        <v>1622.7327583333399</v>
      </c>
      <c r="AP38" s="9">
        <f>SUM(AP36:AP37)</f>
        <v>2552.9775333333218</v>
      </c>
      <c r="AT38" s="9">
        <f>SUM(AT36:AT37)</f>
        <v>-4516.0231916666826</v>
      </c>
      <c r="AV38" s="9">
        <f>SUM(AV36:AV37)</f>
        <v>2195.9561333333277</v>
      </c>
    </row>
    <row r="39" spans="1:48">
      <c r="F39" s="3"/>
      <c r="J39" s="3"/>
      <c r="N39" s="3"/>
      <c r="R39" s="3"/>
      <c r="V39" s="3"/>
      <c r="Z39" s="3"/>
      <c r="AD39" s="3"/>
      <c r="AH39" s="3"/>
      <c r="AL39" s="3"/>
      <c r="AP39" s="3"/>
      <c r="AT39" s="3"/>
    </row>
    <row r="40" spans="1:48">
      <c r="A40" t="s">
        <v>8</v>
      </c>
      <c r="B40" s="3">
        <f>+B13+B20</f>
        <v>48112.5</v>
      </c>
      <c r="F40" s="3">
        <f>+F13+F20</f>
        <v>96225</v>
      </c>
      <c r="J40" s="3">
        <f>+J13+J20</f>
        <v>144337.5</v>
      </c>
      <c r="N40" s="3">
        <f>+N13+N20+N14</f>
        <v>192450</v>
      </c>
      <c r="R40" s="3">
        <f>+R13+R20+R14</f>
        <v>250666.125</v>
      </c>
      <c r="V40" s="3">
        <f>+V13+V20+V14</f>
        <v>308882.25</v>
      </c>
      <c r="Z40" s="3">
        <f>+Z13+Z20+Z14</f>
        <v>367098.375</v>
      </c>
      <c r="AD40" s="3">
        <f>+AD13+AD20+AD14</f>
        <v>425314.5</v>
      </c>
      <c r="AH40" s="3">
        <f>+AH13+AH20+AH14</f>
        <v>483530.625</v>
      </c>
      <c r="AL40" s="3">
        <f>+AL13+AL20+AL14</f>
        <v>541746.75</v>
      </c>
      <c r="AP40" s="3">
        <f>+AP13+AP20+AP14</f>
        <v>605784.48750000005</v>
      </c>
      <c r="AT40" s="3">
        <f>+AT13+AT20+AT14</f>
        <v>626490</v>
      </c>
    </row>
    <row r="41" spans="1:48">
      <c r="A41" s="2">
        <v>0.35</v>
      </c>
      <c r="B41" s="3">
        <f>+B40*$A$41</f>
        <v>16839.375</v>
      </c>
      <c r="F41" s="3">
        <f>+F40*$A$41</f>
        <v>33678.75</v>
      </c>
      <c r="J41" s="3">
        <f>+J40*$A$41</f>
        <v>50518.125</v>
      </c>
      <c r="N41" s="3">
        <f>+N40*$A$41</f>
        <v>67357.5</v>
      </c>
      <c r="R41" s="3">
        <f>+R40*$A$41</f>
        <v>87733.143749999988</v>
      </c>
      <c r="V41" s="3">
        <f>+V40*$A$41</f>
        <v>108108.78749999999</v>
      </c>
      <c r="Z41" s="3">
        <f>+Z40*$A$41</f>
        <v>128484.43124999999</v>
      </c>
      <c r="AD41" s="3">
        <f>+AD40*$A$41</f>
        <v>148860.07499999998</v>
      </c>
      <c r="AH41" s="3">
        <f>+AH40*$A$41</f>
        <v>169235.71875</v>
      </c>
      <c r="AL41" s="3">
        <f>+AL40*$A$41</f>
        <v>189611.36249999999</v>
      </c>
      <c r="AP41" s="3">
        <f>+AP40*$A$41</f>
        <v>212024.57062499999</v>
      </c>
      <c r="AT41" s="3">
        <f>+AT40*$A$41</f>
        <v>219271.5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año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2020-07-17T05:10:10Z</dcterms:created>
  <dcterms:modified xsi:type="dcterms:W3CDTF">2020-07-20T08:41:46Z</dcterms:modified>
</cp:coreProperties>
</file>